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Data\Zoo\"/>
    </mc:Choice>
  </mc:AlternateContent>
  <bookViews>
    <workbookView xWindow="0" yWindow="0" windowWidth="10830" windowHeight="1395" activeTab="2"/>
  </bookViews>
  <sheets>
    <sheet name="Plots" sheetId="4" r:id="rId1"/>
    <sheet name="Pteropods" sheetId="1" r:id="rId2"/>
    <sheet name="coccolithophore growth" sheetId="5" r:id="rId3"/>
    <sheet name="Foraminifer growth" sheetId="2" r:id="rId4"/>
    <sheet name="Foraminifer respiration" sheetId="3" r:id="rId5"/>
  </sheets>
  <externalReferences>
    <externalReference r:id="rId6"/>
    <externalReference r:id="rId7"/>
    <externalReference r:id="rId8"/>
    <externalReference r:id="rId9"/>
  </externalReferences>
  <definedNames>
    <definedName name="solver_adj" localSheetId="2" hidden="1">'coccolithophore growth'!$J$1:$J$2</definedName>
    <definedName name="solver_adj" localSheetId="3" hidden="1">'Foraminifer growth'!#REF!</definedName>
    <definedName name="solver_adj" localSheetId="4" hidden="1">'Foraminifer respiration'!$H$3</definedName>
    <definedName name="solver_adj" localSheetId="1" hidden="1">Pteropods!$H$2</definedName>
    <definedName name="solver_cvg" localSheetId="2" hidden="1">0.0001</definedName>
    <definedName name="solver_cvg" localSheetId="3" hidden="1">0.0001</definedName>
    <definedName name="solver_cvg" localSheetId="4" hidden="1">0.0001</definedName>
    <definedName name="solver_cvg" localSheetId="1" hidden="1">0.0001</definedName>
    <definedName name="solver_drv" localSheetId="2" hidden="1">1</definedName>
    <definedName name="solver_drv" localSheetId="3" hidden="1">1</definedName>
    <definedName name="solver_drv" localSheetId="4" hidden="1">1</definedName>
    <definedName name="solver_drv" localSheetId="1" hidden="1">1</definedName>
    <definedName name="solver_eng" localSheetId="4" hidden="1">1</definedName>
    <definedName name="solver_eng" localSheetId="1" hidden="1">1</definedName>
    <definedName name="solver_est" localSheetId="2" hidden="1">1</definedName>
    <definedName name="solver_est" localSheetId="3" hidden="1">1</definedName>
    <definedName name="solver_est" localSheetId="4" hidden="1">1</definedName>
    <definedName name="solver_est" localSheetId="1" hidden="1">1</definedName>
    <definedName name="solver_itr" localSheetId="2" hidden="1">100</definedName>
    <definedName name="solver_itr" localSheetId="3" hidden="1">100</definedName>
    <definedName name="solver_itr" localSheetId="4" hidden="1">2147483647</definedName>
    <definedName name="solver_itr" localSheetId="1" hidden="1">100</definedName>
    <definedName name="solver_lin" localSheetId="2" hidden="1">2</definedName>
    <definedName name="solver_lin" localSheetId="3" hidden="1">2</definedName>
    <definedName name="solver_lin" localSheetId="1" hidden="1">2</definedName>
    <definedName name="solver_mip" localSheetId="4" hidden="1">2147483647</definedName>
    <definedName name="solver_mip" localSheetId="1" hidden="1">2147483647</definedName>
    <definedName name="solver_mni" localSheetId="4" hidden="1">30</definedName>
    <definedName name="solver_mni" localSheetId="1" hidden="1">30</definedName>
    <definedName name="solver_mrt" localSheetId="4" hidden="1">0.075</definedName>
    <definedName name="solver_mrt" localSheetId="1" hidden="1">0.075</definedName>
    <definedName name="solver_msl" localSheetId="4" hidden="1">2</definedName>
    <definedName name="solver_msl" localSheetId="1" hidden="1">2</definedName>
    <definedName name="solver_neg" localSheetId="2" hidden="1">2</definedName>
    <definedName name="solver_neg" localSheetId="3" hidden="1">2</definedName>
    <definedName name="solver_neg" localSheetId="4" hidden="1">1</definedName>
    <definedName name="solver_neg" localSheetId="1" hidden="1">2</definedName>
    <definedName name="solver_nod" localSheetId="4" hidden="1">2147483647</definedName>
    <definedName name="solver_nod" localSheetId="1" hidden="1">2147483647</definedName>
    <definedName name="solver_num" localSheetId="2" hidden="1">0</definedName>
    <definedName name="solver_num" localSheetId="3" hidden="1">0</definedName>
    <definedName name="solver_num" localSheetId="4" hidden="1">0</definedName>
    <definedName name="solver_num" localSheetId="1" hidden="1">0</definedName>
    <definedName name="solver_nwt" localSheetId="2" hidden="1">1</definedName>
    <definedName name="solver_nwt" localSheetId="3" hidden="1">1</definedName>
    <definedName name="solver_nwt" localSheetId="4" hidden="1">1</definedName>
    <definedName name="solver_nwt" localSheetId="1" hidden="1">1</definedName>
    <definedName name="solver_opt" localSheetId="2" hidden="1">'coccolithophore growth'!#REF!</definedName>
    <definedName name="solver_opt" localSheetId="3" hidden="1">'Foraminifer growth'!#REF!</definedName>
    <definedName name="solver_opt" localSheetId="4" hidden="1">'Foraminifer respiration'!$F$2</definedName>
    <definedName name="solver_opt" localSheetId="1" hidden="1">Pteropods!$H$5</definedName>
    <definedName name="solver_pre" localSheetId="2" hidden="1">0.000001</definedName>
    <definedName name="solver_pre" localSheetId="3" hidden="1">0.000001</definedName>
    <definedName name="solver_pre" localSheetId="4" hidden="1">0.000001</definedName>
    <definedName name="solver_pre" localSheetId="1" hidden="1">0.000001</definedName>
    <definedName name="solver_rbv" localSheetId="4" hidden="1">1</definedName>
    <definedName name="solver_rbv" localSheetId="1" hidden="1">1</definedName>
    <definedName name="solver_rlx" localSheetId="4" hidden="1">2</definedName>
    <definedName name="solver_rlx" localSheetId="1" hidden="1">1</definedName>
    <definedName name="solver_rsd" localSheetId="4" hidden="1">0</definedName>
    <definedName name="solver_rsd" localSheetId="1" hidden="1">0</definedName>
    <definedName name="solver_scl" localSheetId="2" hidden="1">2</definedName>
    <definedName name="solver_scl" localSheetId="3" hidden="1">2</definedName>
    <definedName name="solver_scl" localSheetId="4" hidden="1">1</definedName>
    <definedName name="solver_scl" localSheetId="1" hidden="1">2</definedName>
    <definedName name="solver_sho" localSheetId="2" hidden="1">2</definedName>
    <definedName name="solver_sho" localSheetId="3" hidden="1">2</definedName>
    <definedName name="solver_sho" localSheetId="4" hidden="1">2</definedName>
    <definedName name="solver_sho" localSheetId="1" hidden="1">2</definedName>
    <definedName name="solver_ssz" localSheetId="4" hidden="1">100</definedName>
    <definedName name="solver_ssz" localSheetId="1" hidden="1">100</definedName>
    <definedName name="solver_tim" localSheetId="2" hidden="1">100</definedName>
    <definedName name="solver_tim" localSheetId="3" hidden="1">100</definedName>
    <definedName name="solver_tim" localSheetId="4" hidden="1">2147483647</definedName>
    <definedName name="solver_tim" localSheetId="1" hidden="1">100</definedName>
    <definedName name="solver_tol" localSheetId="2" hidden="1">0.05</definedName>
    <definedName name="solver_tol" localSheetId="3" hidden="1">0.05</definedName>
    <definedName name="solver_tol" localSheetId="4" hidden="1">0.01</definedName>
    <definedName name="solver_tol" localSheetId="1" hidden="1">0.05</definedName>
    <definedName name="solver_typ" localSheetId="2" hidden="1">2</definedName>
    <definedName name="solver_typ" localSheetId="3" hidden="1">2</definedName>
    <definedName name="solver_typ" localSheetId="4" hidden="1">2</definedName>
    <definedName name="solver_typ" localSheetId="1" hidden="1">2</definedName>
    <definedName name="solver_val" localSheetId="2" hidden="1">0</definedName>
    <definedName name="solver_val" localSheetId="3" hidden="1">0</definedName>
    <definedName name="solver_val" localSheetId="4" hidden="1">0</definedName>
    <definedName name="solver_val" localSheetId="1" hidden="1">0</definedName>
    <definedName name="solver_ver" localSheetId="4" hidden="1">3</definedName>
    <definedName name="solver_ver" localSheetId="1" hidden="1">3</definedName>
  </definedNames>
  <calcPr calcId="152511"/>
</workbook>
</file>

<file path=xl/calcChain.xml><?xml version="1.0" encoding="utf-8"?>
<calcChain xmlns="http://schemas.openxmlformats.org/spreadsheetml/2006/main">
  <c r="I2" i="5" l="1"/>
  <c r="B3" i="5"/>
  <c r="B4" i="5"/>
  <c r="I5" i="5"/>
  <c r="H6" i="5"/>
  <c r="I6" i="5"/>
  <c r="H7" i="5"/>
  <c r="I7" i="5" s="1"/>
  <c r="H8" i="5" l="1"/>
  <c r="F5" i="3"/>
  <c r="E5" i="3"/>
  <c r="H5" i="3"/>
  <c r="B1" i="3"/>
  <c r="F6" i="3"/>
  <c r="D3" i="3"/>
  <c r="D4" i="3"/>
  <c r="H4" i="3"/>
  <c r="H13" i="3" s="1"/>
  <c r="I4" i="3"/>
  <c r="I13" i="3" s="1"/>
  <c r="D5" i="3"/>
  <c r="D6" i="3"/>
  <c r="E6" i="3"/>
  <c r="D7" i="3"/>
  <c r="E7" i="3"/>
  <c r="F7" i="3" s="1"/>
  <c r="D8" i="3"/>
  <c r="E8" i="3"/>
  <c r="F8" i="3"/>
  <c r="D9" i="3"/>
  <c r="E9" i="3"/>
  <c r="D10" i="3"/>
  <c r="E10" i="3" s="1"/>
  <c r="D11" i="3"/>
  <c r="E11" i="3"/>
  <c r="F11" i="3"/>
  <c r="D12" i="3"/>
  <c r="E12" i="3"/>
  <c r="D13" i="3"/>
  <c r="E13" i="3"/>
  <c r="G13" i="3"/>
  <c r="D14" i="3"/>
  <c r="E14" i="3"/>
  <c r="F14" i="3"/>
  <c r="G14" i="3"/>
  <c r="D15" i="3"/>
  <c r="E15" i="3"/>
  <c r="G15" i="3"/>
  <c r="D16" i="3"/>
  <c r="E16" i="3"/>
  <c r="F16" i="3"/>
  <c r="G16" i="3"/>
  <c r="D17" i="3"/>
  <c r="E17" i="3"/>
  <c r="G17" i="3"/>
  <c r="D18" i="3"/>
  <c r="E18" i="3"/>
  <c r="F18" i="3"/>
  <c r="G18" i="3"/>
  <c r="D19" i="3"/>
  <c r="E19" i="3"/>
  <c r="D20" i="3"/>
  <c r="E20" i="3" s="1"/>
  <c r="F20" i="3" s="1"/>
  <c r="D21" i="3"/>
  <c r="E21" i="3"/>
  <c r="F21" i="3"/>
  <c r="D22" i="3"/>
  <c r="E22" i="3"/>
  <c r="D23" i="3"/>
  <c r="E23" i="3" s="1"/>
  <c r="D24" i="3"/>
  <c r="E24" i="3"/>
  <c r="F24" i="3"/>
  <c r="D25" i="3"/>
  <c r="E25" i="3" s="1"/>
  <c r="F25" i="3" s="1"/>
  <c r="C1" i="2"/>
  <c r="F4" i="2"/>
  <c r="H3" i="2"/>
  <c r="F5" i="2"/>
  <c r="E6" i="2"/>
  <c r="F6" i="2" s="1"/>
  <c r="F11" i="2"/>
  <c r="F12" i="2"/>
  <c r="H39" i="2"/>
  <c r="H40" i="2"/>
  <c r="H41" i="2"/>
  <c r="H42" i="2"/>
  <c r="H43" i="2"/>
  <c r="H49" i="2"/>
  <c r="H50" i="2"/>
  <c r="H51" i="2"/>
  <c r="H58" i="2"/>
  <c r="H88" i="2"/>
  <c r="H89" i="2"/>
  <c r="H102" i="2"/>
  <c r="H103" i="2"/>
  <c r="H112" i="2"/>
  <c r="H115" i="2"/>
  <c r="I8" i="5" l="1"/>
  <c r="H9" i="5"/>
  <c r="E7" i="2"/>
  <c r="F19" i="3"/>
  <c r="F17" i="3"/>
  <c r="F15" i="3"/>
  <c r="F13" i="3"/>
  <c r="F10" i="3"/>
  <c r="F23" i="3"/>
  <c r="F9" i="3"/>
  <c r="F2" i="3" s="1"/>
  <c r="F22" i="3"/>
  <c r="F12" i="3"/>
  <c r="H16" i="3"/>
  <c r="H15" i="3"/>
  <c r="H12" i="3"/>
  <c r="I17" i="3"/>
  <c r="I15" i="3"/>
  <c r="I12" i="3"/>
  <c r="H17" i="3"/>
  <c r="H14" i="3"/>
  <c r="I18" i="3"/>
  <c r="I16" i="3"/>
  <c r="I14" i="3"/>
  <c r="H18" i="3"/>
  <c r="I9" i="5" l="1"/>
  <c r="H10" i="5"/>
  <c r="F7" i="2"/>
  <c r="E8" i="2"/>
  <c r="H4" i="1"/>
  <c r="H3" i="1"/>
  <c r="I10" i="5" l="1"/>
  <c r="H11" i="5"/>
  <c r="F8" i="2"/>
  <c r="E9" i="2"/>
  <c r="M47" i="1"/>
  <c r="F3" i="1"/>
  <c r="I11" i="5" l="1"/>
  <c r="H12" i="5"/>
  <c r="E10" i="2"/>
  <c r="F10" i="2" s="1"/>
  <c r="F9" i="2"/>
  <c r="R1" i="1"/>
  <c r="I12" i="5" l="1"/>
  <c r="H13" i="5"/>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H14" i="5" l="1"/>
  <c r="I13" i="5"/>
  <c r="E3" i="1"/>
  <c r="H15" i="5" l="1"/>
  <c r="I14" i="5"/>
  <c r="K53" i="1"/>
  <c r="K52" i="1"/>
  <c r="K51" i="1"/>
  <c r="K50" i="1"/>
  <c r="K49" i="1"/>
  <c r="K48" i="1"/>
  <c r="K47" i="1"/>
  <c r="L47" i="1"/>
  <c r="I15" i="5" l="1"/>
  <c r="H16" i="5"/>
  <c r="S3" i="1"/>
  <c r="S2" i="1"/>
  <c r="I16" i="5" l="1"/>
  <c r="H17" i="5"/>
  <c r="I17" i="5" s="1"/>
  <c r="L53" i="1"/>
  <c r="L52" i="1"/>
  <c r="L51" i="1"/>
  <c r="L50" i="1"/>
  <c r="L49" i="1"/>
  <c r="L48"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J53" i="1"/>
  <c r="Y22" i="1"/>
  <c r="Y20" i="1"/>
  <c r="Y19" i="1"/>
  <c r="X21" i="1"/>
  <c r="Y21" i="1" s="1"/>
  <c r="X24" i="1"/>
  <c r="Y24" i="1" s="1"/>
  <c r="X23" i="1"/>
  <c r="Y23" i="1" s="1"/>
  <c r="X22" i="1"/>
  <c r="X20" i="1"/>
  <c r="X19" i="1"/>
  <c r="J47" i="1" l="1"/>
  <c r="J48" i="1"/>
  <c r="J49" i="1"/>
  <c r="J50" i="1"/>
  <c r="J51" i="1"/>
  <c r="J52" i="1"/>
  <c r="D5" i="1"/>
  <c r="M53" i="1"/>
  <c r="M52" i="1"/>
  <c r="M51" i="1"/>
  <c r="M50" i="1"/>
  <c r="M49" i="1"/>
  <c r="M48" i="1"/>
  <c r="D4" i="1"/>
  <c r="D1" i="1"/>
  <c r="S1" i="1" l="1"/>
  <c r="U1" i="1" s="1"/>
</calcChain>
</file>

<file path=xl/comments1.xml><?xml version="1.0" encoding="utf-8"?>
<comments xmlns="http://schemas.openxmlformats.org/spreadsheetml/2006/main">
  <authors>
    <author>ENV</author>
  </authors>
  <commentList>
    <comment ref="E4" authorId="0" shapeId="0">
      <text>
        <r>
          <rPr>
            <b/>
            <sz val="8"/>
            <color indexed="81"/>
            <rFont val="Tahoma"/>
            <family val="2"/>
          </rPr>
          <t>ENV:</t>
        </r>
        <r>
          <rPr>
            <sz val="8"/>
            <color indexed="81"/>
            <rFont val="Tahoma"/>
            <family val="2"/>
          </rPr>
          <t xml:space="preserve">
</t>
        </r>
        <r>
          <rPr>
            <sz val="16"/>
            <color indexed="81"/>
            <rFont val="Tahoma"/>
            <family val="2"/>
          </rPr>
          <t>=mutpft</t>
        </r>
      </text>
    </comment>
  </commentList>
</comments>
</file>

<file path=xl/sharedStrings.xml><?xml version="1.0" encoding="utf-8"?>
<sst xmlns="http://schemas.openxmlformats.org/spreadsheetml/2006/main" count="1200" uniqueCount="268">
  <si>
    <t>Order</t>
  </si>
  <si>
    <t>Taxa</t>
  </si>
  <si>
    <t>Temperature [°C]</t>
  </si>
  <si>
    <t>Oxygen consumption rate [g C g C-1 day-1)</t>
  </si>
  <si>
    <t>Daily ingestion rate [gC g C-1 d-1]</t>
  </si>
  <si>
    <t>k [h-1] (gut evacuation rate)</t>
  </si>
  <si>
    <t>Particulate egestion fraction (=evacuation rate/ingestion rate)</t>
  </si>
  <si>
    <t>PIC/POC [mol/mol]</t>
  </si>
  <si>
    <t>Growth rate (g C day-1)</t>
  </si>
  <si>
    <t>Annual Beta Mortality rate (year-1)</t>
  </si>
  <si>
    <t>SD</t>
  </si>
  <si>
    <t>Daily Beta mortality rate (day-1)</t>
  </si>
  <si>
    <t>Gross growth efficiency</t>
  </si>
  <si>
    <t>Respiration rate/ingestion rate</t>
  </si>
  <si>
    <t>Particulate egestion fraction (=fecal pellet production/ingestion rate)</t>
  </si>
  <si>
    <t>Reference</t>
  </si>
  <si>
    <t>food maintainance requirements (mg food ind -1 day-1)</t>
  </si>
  <si>
    <t>Amounnt of food expressed as % of dry body weight per ind.</t>
  </si>
  <si>
    <t>Notes</t>
  </si>
  <si>
    <t>Thecosomata</t>
  </si>
  <si>
    <t>Limacina helicina</t>
  </si>
  <si>
    <t>Euthecosomata</t>
  </si>
  <si>
    <t>Limacina sp.</t>
  </si>
  <si>
    <t>Limacina helicina antarctica</t>
  </si>
  <si>
    <t>no data found</t>
  </si>
  <si>
    <t>egestion/evacuation/excretion</t>
  </si>
  <si>
    <t>Gilmer, W.R., Some aspects of feeding in thecosomatous pteropod molluscs, J. exp. Mar. Biol. Ecol., 15, 127-144, 1974.</t>
  </si>
  <si>
    <t>Pseudothecosomata</t>
  </si>
  <si>
    <t>Gleba cordata</t>
  </si>
  <si>
    <t>0,6-1,5</t>
  </si>
  <si>
    <t>0,7-1,8 %</t>
  </si>
  <si>
    <t>In both cases, the lower value of food maintenance requirements given is that for a strictly fat diet and the higher value given is for pure carbohydrate uptake.</t>
  </si>
  <si>
    <t>the data found was the gut evacuation rate!</t>
  </si>
  <si>
    <t>Cavolinia longirostris</t>
  </si>
  <si>
    <t>0,03-0,07</t>
  </si>
  <si>
    <t>6,6-15,5 %</t>
  </si>
  <si>
    <t>Cavolinia tridentata</t>
  </si>
  <si>
    <t>Limacina spp.</t>
  </si>
  <si>
    <t>Creseis virgula</t>
  </si>
  <si>
    <t>C. pyramidata</t>
  </si>
  <si>
    <t>Corolla spp.</t>
  </si>
  <si>
    <t>L. helicina</t>
  </si>
  <si>
    <t>Clio sulcata</t>
  </si>
  <si>
    <t>Creseis virgula conica</t>
  </si>
  <si>
    <t>Gymnosomata</t>
  </si>
  <si>
    <t>Clione antarctica</t>
  </si>
  <si>
    <t>Limacina</t>
  </si>
  <si>
    <t>Limacina bulmoides</t>
  </si>
  <si>
    <t>Food source</t>
  </si>
  <si>
    <t>Additional info</t>
  </si>
  <si>
    <t>Limacina inflata</t>
  </si>
  <si>
    <t>Gilmer, R.W., Harbison, G.R., Diet of Limacina helicina (Gastropoda: Thecosomata) in Arcitc waters in midsummer, Mar. Ecol. Prog. Ser., 77, 125-134, 1991.</t>
  </si>
  <si>
    <t>suspended material, motile prey (tintinnids, copepods, juvenile Limacina helicina)</t>
  </si>
  <si>
    <t>It is possible the smaller specimen are herbivores and switch to omnivory only at larger sizes. At large sizes L. helicina is opportunistic feeder. Crustacean prey might increase with the size of L. helicina.</t>
  </si>
  <si>
    <t>Limacina retroversa</t>
  </si>
  <si>
    <t>Limacina trochiformis</t>
  </si>
  <si>
    <t>Juvenile L. helicina</t>
  </si>
  <si>
    <t>small suspended particles (phytoplankton and protozoans) and possibly also on suspended detritus.</t>
  </si>
  <si>
    <t>Clione limacina</t>
  </si>
  <si>
    <t>Gannefors, C., Böer, M., Kattner, G., Graeve, M., Eiane, K., Gulliksen, B., Hop, H., Falk-Petersen, S., The Arctic sea butterfly Limacina helicina: lipids and life strategy, Marine Biology, 147, 169-177, 2005.</t>
  </si>
  <si>
    <t>veliger L. helicina</t>
  </si>
  <si>
    <t>particulate organic matter</t>
  </si>
  <si>
    <t>POM is an important dietary component in this stage of life cycle.</t>
  </si>
  <si>
    <t>Flores, H., van Franeker, J.-A., Cisewski, B.,  Leach, H., van de Putte, A.P., Meesters, E.H.W.G., Bathmann, U., Wolff, W.J., Macrofauna under sea ice and in the open surface layer of the Lazarev Sea, Southern Ocean, Deep-Sea Research II, 58, 1948-1961, 2011.</t>
  </si>
  <si>
    <t>Limacina helicina mainly feed on phytoplankton in summer,but little is known how they survive the winter in Antarctic ice-covered waters (Lalli and Gilmer, 1989). In the Arctic, juvenile L. helicina have been reported to rely on particulate organic matter originating from the sea ice in winter (Gannefors etal.,2005;Kobayashi,1974). If that is alsothe case in the Southern Ocean, L. helicina is likely to concentrate under ice in winter and prefer the phytoplankton-rich open waters in summer.</t>
  </si>
  <si>
    <t>Hunt, B.P.V., Pakhomov, E.A., Hosie, G.W., Siegel, V., Ward, P., Bernard, K., Pteropods in Southern Ocean ecosystems, Progress in Oceanography, 78, 193-221, 2008.</t>
  </si>
  <si>
    <t>Diatoms, Dinoflagellates, Coccolithophorid, Tintinnids</t>
  </si>
  <si>
    <t>Dominance of diatoms, dinoflagellates and microzooplankton.</t>
  </si>
  <si>
    <t>Data taken from the Hunt et al. Article, Table 4, where the data source was  Boas (1886, in Lalli and Gilmer, 1989);</t>
  </si>
  <si>
    <t>Pneumodermopsis spp.</t>
  </si>
  <si>
    <t>Clio pyramidata f. sulcata</t>
  </si>
  <si>
    <r>
      <t>Diatoms</t>
    </r>
    <r>
      <rPr>
        <sz val="11"/>
        <color rgb="FF000000"/>
        <rFont val="Calibri"/>
        <family val="2"/>
        <charset val="238"/>
      </rPr>
      <t xml:space="preserve">, Dinoflagellates, </t>
    </r>
    <r>
      <rPr>
        <b/>
        <sz val="11"/>
        <color rgb="FF000000"/>
        <rFont val="Calibri"/>
        <family val="2"/>
        <charset val="238"/>
      </rPr>
      <t>Tintinnids</t>
    </r>
    <r>
      <rPr>
        <sz val="11"/>
        <color rgb="FF000000"/>
        <rFont val="Calibri"/>
        <family val="2"/>
        <charset val="238"/>
      </rPr>
      <t>, Foraminiferans, C</t>
    </r>
    <r>
      <rPr>
        <b/>
        <sz val="11"/>
        <color rgb="FF000000"/>
        <rFont val="Calibri"/>
        <family val="2"/>
        <charset val="238"/>
      </rPr>
      <t>opepods</t>
    </r>
    <r>
      <rPr>
        <sz val="11"/>
        <color rgb="FF000000"/>
        <rFont val="Calibri"/>
        <family val="2"/>
        <charset val="238"/>
      </rPr>
      <t>, Polychaetes, Sillicoflagellates</t>
    </r>
  </si>
  <si>
    <t>Diatoms important part of diet - prodominatly herbivorous diet, but also larger motile organism contribute a substantial part of food - larger specimen of could have more omnivorous diet.</t>
  </si>
  <si>
    <t>Data taken from the Hunt et al. Article, Table 4, where the data source was  Hopkins and Torres (1989);</t>
  </si>
  <si>
    <t>Clione limacina antarctica</t>
  </si>
  <si>
    <t>Data taken from the Hunt et al. Article, Table 4, where the data source was Hopkins (1987);</t>
  </si>
  <si>
    <t>Diatoms, Dinoflagellates</t>
  </si>
  <si>
    <t>Diet phytoplankton dominated, but theres also some carnivory noted.</t>
  </si>
  <si>
    <t>Data taken from the Hunt et al. Article, Table 4, where the data source was Hopkins (1987) and Hart (in Morton 1954);</t>
  </si>
  <si>
    <t>Böer, M., Graeve, M., Kattner, G., Exceptional long-term starvation ability and sites of lipid storage of the Arctic pteropod Clione limacina, Polar Biol., 30, 571-580, 2007.; Böer, M., Gannefors, C., Kattner, G., Graeve, M., Hop, H., Falk-Petersen, S., The Arctic pteropod Clione limacina: seasonal lipid dynamics and life-strategy, Marine Biol., 147, 707-717, 2005.</t>
  </si>
  <si>
    <t>Limacina helicina exclusively (monophagy!)</t>
  </si>
  <si>
    <t>Due to monophagy  C. limacina is exposed to long periods of food scarcity and consequently has to be adapted to starvation stress. Starvation experiments with C. limacina revealed that this species is able to survive in an aquarium for nearly  a year without food.  C. limacina has evolved various strategies as body shrinkage, utilisation of body constituents not essential for survival, a very low metabolism and slow lipid consumption.</t>
  </si>
  <si>
    <t>Cliopsis krohni</t>
  </si>
  <si>
    <t>In the northern hemisphere C. limacina feeds on L. helicina in polar waters and L. retroversa in sub-polar/temperate waters (Lalli and Gilmer, 1989), and it is probable that C. limacina antarctica also feeds on L. retroversa australis in the SAZ and PFZ waters of the Southern Ocean.</t>
  </si>
  <si>
    <t>Clione limacina veligers</t>
  </si>
  <si>
    <t>phytoplankton</t>
  </si>
  <si>
    <t>In the northern hemisphere, veliger stages of C. limacina were the only stage not feeding on Limacina. After metamorphosis from veliger to polytochous larvae (at 0.3 mm lenght), they begin feedin on Limacina veliger.</t>
  </si>
  <si>
    <t>Data source Lalli and Gilmer,1989.</t>
  </si>
  <si>
    <t>S. australis</t>
  </si>
  <si>
    <t>specialist predator on C. pyramidata</t>
  </si>
  <si>
    <t>No gut content data available.</t>
  </si>
  <si>
    <t>Thliptodon spp.</t>
  </si>
  <si>
    <t>Marine species indentification portal (http://species-identification.org)</t>
  </si>
  <si>
    <t>Corolla spectabilis</t>
  </si>
  <si>
    <t>A preference for particles &gt; 10µm seems to occur.</t>
  </si>
  <si>
    <t>This carnivorous species of Pneumodermopsis paucidens p. feeds on Limacina bulimoides and especially Creseis spp.</t>
  </si>
  <si>
    <t>Pneumodermopsis is a genus with fourteen species which are difficult to identify.</t>
  </si>
  <si>
    <t>Notobranchia grandis</t>
  </si>
  <si>
    <t>Diacria trispinosa</t>
  </si>
  <si>
    <t>small plankton mainly phytoplankton in the epi- and mesopelagic zone</t>
  </si>
  <si>
    <t>Cuvierina columnella atl.</t>
  </si>
  <si>
    <t>Copepod naupli, tintiniids, thecate dinoflagellates, Globigerina and centric diatoms were found in the gut.</t>
  </si>
  <si>
    <t>Limacina helicoides</t>
  </si>
  <si>
    <t>The following organisms were found as food: Fragilariopsis antarctica, Thalassiosira, fragments of Coscinodiscus and Chaetoceros.</t>
  </si>
  <si>
    <t>The recordings of food organisms indicate that planktonic organisms up to about 40 µm are caught as food, while other large organisms seem to be rejected as they were found in the surrounding plankton but not in the alimentary system i.e. larger specimens of Chaetoceros with bristles 1000µm long, and large dinoflagellates.</t>
  </si>
  <si>
    <t>Thliptodon gegenbauri</t>
  </si>
  <si>
    <t>carnivore</t>
  </si>
  <si>
    <t>Cuvierina columnella</t>
  </si>
  <si>
    <t>Clio pyramidata</t>
  </si>
  <si>
    <t>L. antarctica</t>
  </si>
  <si>
    <t>C. antarctica</t>
  </si>
  <si>
    <t>AVE</t>
  </si>
  <si>
    <t>STDEV</t>
  </si>
  <si>
    <t>resp0=.026 +-.026</t>
  </si>
  <si>
    <t>Q10=2.755 +- 1.073</t>
  </si>
  <si>
    <t>T</t>
  </si>
  <si>
    <t>ptero</t>
  </si>
  <si>
    <t>resp</t>
  </si>
  <si>
    <t>graz</t>
  </si>
  <si>
    <t>gro_max</t>
  </si>
  <si>
    <t>model uses orange lines</t>
  </si>
  <si>
    <t>systat respiration = resp0*Q10^(T/10)</t>
  </si>
  <si>
    <t>excel exponential fit:</t>
  </si>
  <si>
    <t>Fabry 1990</t>
  </si>
  <si>
    <t>Clio</t>
  </si>
  <si>
    <t>Cavolinia</t>
  </si>
  <si>
    <t>Creseis</t>
  </si>
  <si>
    <t>Carinaria</t>
  </si>
  <si>
    <t>Atlanta</t>
  </si>
  <si>
    <t>growth [g Ca g Ca-1 d-1]</t>
  </si>
  <si>
    <t>"ingestion"</t>
  </si>
  <si>
    <t>growth</t>
  </si>
  <si>
    <t>GGE</t>
  </si>
  <si>
    <t>heteropods</t>
  </si>
  <si>
    <t>pteropods</t>
  </si>
  <si>
    <t>convert POC+PIC to POC</t>
  </si>
  <si>
    <t>ptero systat</t>
  </si>
  <si>
    <t>n</t>
  </si>
  <si>
    <t>mes PlankTOM5</t>
  </si>
  <si>
    <t>N pachyderma</t>
  </si>
  <si>
    <t>G bulloides</t>
  </si>
  <si>
    <t>G ruber</t>
  </si>
  <si>
    <t>G sacculifer</t>
  </si>
  <si>
    <t>N incompta</t>
  </si>
  <si>
    <t>N dutertrei</t>
  </si>
  <si>
    <t>G siphonifera</t>
  </si>
  <si>
    <t>Q10</t>
  </si>
  <si>
    <t>mumax</t>
  </si>
  <si>
    <t>mu=mumax*Q10^(T/10)</t>
  </si>
  <si>
    <t>O. universa</t>
  </si>
  <si>
    <t>systat</t>
  </si>
  <si>
    <t>mu</t>
  </si>
  <si>
    <t>Lomborg 2011</t>
  </si>
  <si>
    <t>q10</t>
  </si>
  <si>
    <t>r0</t>
  </si>
  <si>
    <t>ASE</t>
  </si>
  <si>
    <t>r=r0*Q10^(t/10)</t>
  </si>
  <si>
    <t>respiration [/d]</t>
  </si>
  <si>
    <t>protein [µg/ind]</t>
  </si>
  <si>
    <t>resp [nmol O2/ind/h]</t>
  </si>
  <si>
    <t>size</t>
  </si>
  <si>
    <t>RQ [mol C/mol O2]</t>
  </si>
  <si>
    <t>POC/protein</t>
  </si>
  <si>
    <t>Lombard et al. 2009</t>
  </si>
  <si>
    <t>repiration</t>
  </si>
  <si>
    <t>Q10^0.1</t>
  </si>
  <si>
    <t>fit</t>
  </si>
  <si>
    <t>model</t>
  </si>
  <si>
    <t>gramax</t>
  </si>
  <si>
    <t>P. Car. PLY406</t>
  </si>
  <si>
    <t>Heinle</t>
  </si>
  <si>
    <t>C. lept. RCC1150</t>
  </si>
  <si>
    <t>E. hux. RCC1229</t>
  </si>
  <si>
    <t>E. hux. RCC963</t>
  </si>
  <si>
    <t>G. oc. RCC1314</t>
  </si>
  <si>
    <t>Zondervan</t>
  </si>
  <si>
    <t>41:1151-1160</t>
  </si>
  <si>
    <t>Oceanogr.</t>
  </si>
  <si>
    <t>Limnol.</t>
  </si>
  <si>
    <t>Steinke</t>
  </si>
  <si>
    <t>&amp;</t>
  </si>
  <si>
    <t>Wolfe</t>
  </si>
  <si>
    <t>Wilbur</t>
  </si>
  <si>
    <t>and</t>
  </si>
  <si>
    <t>Watabe</t>
  </si>
  <si>
    <t>186:67-74</t>
  </si>
  <si>
    <t>Ser.</t>
  </si>
  <si>
    <t>Prog.</t>
  </si>
  <si>
    <t>Ecol.</t>
  </si>
  <si>
    <t>Mar.</t>
  </si>
  <si>
    <t>Harrison</t>
  </si>
  <si>
    <t>Varela</t>
  </si>
  <si>
    <t>30:59-70</t>
  </si>
  <si>
    <t>al.</t>
  </si>
  <si>
    <t>et</t>
  </si>
  <si>
    <t>Vairavamurthy</t>
  </si>
  <si>
    <t>418:317-320</t>
  </si>
  <si>
    <t>Nature</t>
  </si>
  <si>
    <t>Sunda</t>
  </si>
  <si>
    <t>Huntsman</t>
  </si>
  <si>
    <t>175:215-230</t>
  </si>
  <si>
    <t>175:215-229</t>
  </si>
  <si>
    <t>175:215-228</t>
  </si>
  <si>
    <t>175:215-227</t>
  </si>
  <si>
    <t>175:215-226</t>
  </si>
  <si>
    <t>175:215-225</t>
  </si>
  <si>
    <t>Gieskes</t>
  </si>
  <si>
    <t>Rijssel</t>
  </si>
  <si>
    <t>Riegman</t>
  </si>
  <si>
    <t>al.,</t>
  </si>
  <si>
    <t>Rhodes</t>
  </si>
  <si>
    <t>223:223-234</t>
  </si>
  <si>
    <t>Biol.</t>
  </si>
  <si>
    <t>Exp.</t>
  </si>
  <si>
    <t>J.</t>
  </si>
  <si>
    <t>Price</t>
  </si>
  <si>
    <t>18:100116</t>
  </si>
  <si>
    <t>Can.</t>
  </si>
  <si>
    <t>Bd.</t>
  </si>
  <si>
    <t>Res.</t>
  </si>
  <si>
    <t>Fish</t>
  </si>
  <si>
    <t>Parsons</t>
  </si>
  <si>
    <t>Paasche</t>
  </si>
  <si>
    <t>Brubak</t>
  </si>
  <si>
    <t>Nielsen,</t>
  </si>
  <si>
    <t>Nielsen</t>
  </si>
  <si>
    <t>Brand</t>
  </si>
  <si>
    <t>Nelson</t>
  </si>
  <si>
    <t>Muggli</t>
  </si>
  <si>
    <t>Harrison,</t>
  </si>
  <si>
    <t>Mjaaland</t>
  </si>
  <si>
    <t>al</t>
  </si>
  <si>
    <t>Lecourt</t>
  </si>
  <si>
    <t>32:17-21</t>
  </si>
  <si>
    <t>Phycol.</t>
  </si>
  <si>
    <t xml:space="preserve">Larsen in prep. sal= </t>
  </si>
  <si>
    <t>doi:10.1029/2006GC001422</t>
  </si>
  <si>
    <t>G3</t>
  </si>
  <si>
    <t>Langer</t>
  </si>
  <si>
    <t>292:139-146</t>
  </si>
  <si>
    <t>Houdan</t>
  </si>
  <si>
    <t>:291-301</t>
  </si>
  <si>
    <t>Microb.</t>
  </si>
  <si>
    <t>Aquat.</t>
  </si>
  <si>
    <t>41:851-862</t>
  </si>
  <si>
    <t>Harris</t>
  </si>
  <si>
    <t>Fritz</t>
  </si>
  <si>
    <t>Balch</t>
  </si>
  <si>
    <t>prep.</t>
  </si>
  <si>
    <t>in</t>
  </si>
  <si>
    <t>Franklin</t>
  </si>
  <si>
    <t>Honjo</t>
  </si>
  <si>
    <t>Fisher</t>
  </si>
  <si>
    <t>43:87-98</t>
  </si>
  <si>
    <t>Eur.</t>
  </si>
  <si>
    <t>Feng</t>
  </si>
  <si>
    <t>Sloan</t>
  </si>
  <si>
    <t>Eppley</t>
  </si>
  <si>
    <t>Buitenhuis</t>
  </si>
  <si>
    <t>27:236-245</t>
  </si>
  <si>
    <t>50:119-132</t>
  </si>
  <si>
    <t>Guillard</t>
  </si>
  <si>
    <t>Bleijswijk</t>
  </si>
  <si>
    <t>Blankley</t>
  </si>
  <si>
    <t>mut</t>
  </si>
  <si>
    <t>&gt;Topt</t>
  </si>
  <si>
    <t>coccolithophores</t>
  </si>
  <si>
    <t>mu_max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</si>
</sst>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7" formatCode="0.0000"/>
  </numFmts>
  <fonts count="18" x14ac:knownFonts="1">
    <font>
      <sz val="11"/>
      <color rgb="FF000000"/>
      <name val="Calibri"/>
      <family val="2"/>
      <charset val="238"/>
    </font>
    <font>
      <sz val="11"/>
      <color theme="1"/>
      <name val="Calibri"/>
      <family val="2"/>
      <scheme val="minor"/>
    </font>
    <font>
      <sz val="11"/>
      <name val="Calibri"/>
      <family val="2"/>
      <charset val="238"/>
    </font>
    <font>
      <sz val="10"/>
      <color rgb="FF000000"/>
      <name val="Calibri"/>
      <family val="2"/>
      <charset val="238"/>
    </font>
    <font>
      <sz val="8"/>
      <color rgb="FF000000"/>
      <name val="Calibri"/>
      <family val="2"/>
      <charset val="238"/>
    </font>
    <font>
      <b/>
      <sz val="11"/>
      <color rgb="FF000000"/>
      <name val="Calibri"/>
      <family val="2"/>
      <charset val="238"/>
    </font>
    <font>
      <sz val="18"/>
      <color rgb="FF000000"/>
      <name val="Calibri"/>
      <family val="2"/>
      <charset val="238"/>
    </font>
    <font>
      <sz val="11"/>
      <color theme="9"/>
      <name val="Calibri"/>
      <family val="2"/>
      <charset val="238"/>
    </font>
    <font>
      <sz val="8"/>
      <color indexed="81"/>
      <name val="Tahoma"/>
      <family val="2"/>
    </font>
    <font>
      <b/>
      <sz val="8"/>
      <color indexed="81"/>
      <name val="Tahoma"/>
      <family val="2"/>
    </font>
    <font>
      <sz val="16"/>
      <color indexed="81"/>
      <name val="Tahoma"/>
      <family val="2"/>
    </font>
    <font>
      <sz val="11"/>
      <color rgb="FFFF0000"/>
      <name val="Calibri"/>
      <family val="2"/>
      <charset val="238"/>
    </font>
    <font>
      <sz val="11"/>
      <color theme="9" tint="-0.249977111117893"/>
      <name val="Calibri"/>
      <family val="2"/>
      <charset val="238"/>
    </font>
    <font>
      <sz val="11"/>
      <color rgb="FF00B050"/>
      <name val="Calibri"/>
      <family val="2"/>
      <charset val="238"/>
    </font>
    <font>
      <sz val="11"/>
      <color rgb="FFFF9933"/>
      <name val="Calibri"/>
      <family val="2"/>
      <charset val="238"/>
    </font>
    <font>
      <sz val="11"/>
      <color rgb="FFFF0000"/>
      <name val="Calibri"/>
      <family val="2"/>
      <scheme val="minor"/>
    </font>
    <font>
      <b/>
      <sz val="11"/>
      <color theme="1"/>
      <name val="Calibri"/>
      <family val="2"/>
      <scheme val="minor"/>
    </font>
    <font>
      <sz val="11"/>
      <color rgb="FF00B050"/>
      <name val="Calibri"/>
      <family val="2"/>
      <scheme val="minor"/>
    </font>
  </fonts>
  <fills count="10">
    <fill>
      <patternFill patternType="none"/>
    </fill>
    <fill>
      <patternFill patternType="gray125"/>
    </fill>
    <fill>
      <patternFill patternType="solid">
        <fgColor rgb="FF00B0F0"/>
        <bgColor rgb="FF33CCCC"/>
      </patternFill>
    </fill>
    <fill>
      <patternFill patternType="solid">
        <fgColor rgb="FFB3A2C7"/>
        <bgColor rgb="FFC0C0C0"/>
      </patternFill>
    </fill>
    <fill>
      <patternFill patternType="solid">
        <fgColor rgb="FF92D050"/>
        <bgColor rgb="FFC0C0C0"/>
      </patternFill>
    </fill>
    <fill>
      <patternFill patternType="solid">
        <fgColor rgb="FFFFFF00"/>
        <bgColor rgb="FFFFFF00"/>
      </patternFill>
    </fill>
    <fill>
      <patternFill patternType="solid">
        <fgColor rgb="FFFF3399"/>
        <bgColor rgb="FFFF00FF"/>
      </patternFill>
    </fill>
    <fill>
      <patternFill patternType="solid">
        <fgColor rgb="FFFFC000"/>
        <bgColor rgb="FFFF9900"/>
      </patternFill>
    </fill>
    <fill>
      <patternFill patternType="solid">
        <fgColor rgb="FFFF0000"/>
        <bgColor rgb="FFFF3399"/>
      </patternFill>
    </fill>
    <fill>
      <patternFill patternType="solid">
        <fgColor rgb="FFFF99CC"/>
        <bgColor rgb="FFFF8080"/>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1" fillId="0" borderId="0"/>
  </cellStyleXfs>
  <cellXfs count="68">
    <xf numFmtId="0" fontId="0" fillId="0" borderId="0" xfId="0"/>
    <xf numFmtId="0" fontId="0" fillId="2" borderId="1" xfId="0" applyFont="1" applyFill="1" applyBorder="1" applyAlignment="1">
      <alignment wrapText="1"/>
    </xf>
    <xf numFmtId="0" fontId="0" fillId="2" borderId="0" xfId="0" applyFont="1" applyFill="1" applyAlignment="1">
      <alignment wrapText="1"/>
    </xf>
    <xf numFmtId="0" fontId="0" fillId="2" borderId="2"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0" fillId="2" borderId="0" xfId="0" applyFont="1" applyFill="1"/>
    <xf numFmtId="0" fontId="0" fillId="2" borderId="1" xfId="0" applyFont="1" applyFill="1" applyBorder="1"/>
    <xf numFmtId="0" fontId="0" fillId="2" borderId="2" xfId="0" applyFont="1" applyFill="1" applyBorder="1"/>
    <xf numFmtId="0" fontId="0" fillId="2" borderId="4" xfId="0" applyFont="1" applyFill="1" applyBorder="1" applyAlignment="1">
      <alignment wrapText="1"/>
    </xf>
    <xf numFmtId="0" fontId="0" fillId="3" borderId="2" xfId="0" applyFont="1" applyFill="1" applyBorder="1"/>
    <xf numFmtId="0" fontId="0" fillId="3" borderId="2" xfId="0" applyFill="1" applyBorder="1"/>
    <xf numFmtId="0" fontId="0" fillId="4" borderId="2" xfId="0" applyFont="1" applyFill="1" applyBorder="1"/>
    <xf numFmtId="0" fontId="0" fillId="4" borderId="2" xfId="0" applyFill="1" applyBorder="1"/>
    <xf numFmtId="0" fontId="0" fillId="4" borderId="2" xfId="0" applyFill="1" applyBorder="1"/>
    <xf numFmtId="0" fontId="0" fillId="5" borderId="2" xfId="0" applyFont="1" applyFill="1" applyBorder="1"/>
    <xf numFmtId="0" fontId="0" fillId="5" borderId="2" xfId="0" applyFont="1" applyFill="1" applyBorder="1" applyAlignment="1">
      <alignment wrapText="1"/>
    </xf>
    <xf numFmtId="0" fontId="0" fillId="6" borderId="2" xfId="0" applyFont="1" applyFill="1" applyBorder="1"/>
    <xf numFmtId="0" fontId="0" fillId="6" borderId="2" xfId="0" applyFont="1" applyFill="1" applyBorder="1" applyAlignment="1">
      <alignment wrapText="1"/>
    </xf>
    <xf numFmtId="0" fontId="0" fillId="7" borderId="2" xfId="0" applyFont="1" applyFill="1" applyBorder="1"/>
    <xf numFmtId="0" fontId="0" fillId="7" borderId="4" xfId="0" applyFont="1" applyFill="1" applyBorder="1" applyAlignment="1">
      <alignment wrapText="1"/>
    </xf>
    <xf numFmtId="2" fontId="0" fillId="7" borderId="2" xfId="0" applyNumberFormat="1" applyFill="1" applyBorder="1"/>
    <xf numFmtId="0" fontId="0" fillId="8" borderId="2" xfId="0" applyFont="1" applyFill="1" applyBorder="1" applyAlignment="1">
      <alignment wrapText="1"/>
    </xf>
    <xf numFmtId="0" fontId="0" fillId="9" borderId="2" xfId="0" applyFont="1" applyFill="1" applyBorder="1" applyAlignment="1">
      <alignment wrapText="1"/>
    </xf>
    <xf numFmtId="0" fontId="0" fillId="9" borderId="2" xfId="0" applyFont="1" applyFill="1" applyBorder="1"/>
    <xf numFmtId="0" fontId="0" fillId="0" borderId="2" xfId="0" applyBorder="1"/>
    <xf numFmtId="0" fontId="0" fillId="0" borderId="0" xfId="0" applyFont="1" applyBorder="1"/>
    <xf numFmtId="0" fontId="0" fillId="0" borderId="0" xfId="0" applyBorder="1"/>
    <xf numFmtId="0" fontId="0" fillId="0" borderId="2" xfId="0" applyBorder="1"/>
    <xf numFmtId="0" fontId="0" fillId="0" borderId="2" xfId="0" applyBorder="1" applyAlignment="1">
      <alignment wrapText="1"/>
    </xf>
    <xf numFmtId="0" fontId="4" fillId="0" borderId="2" xfId="0" applyFont="1" applyBorder="1" applyAlignment="1">
      <alignment wrapText="1"/>
    </xf>
    <xf numFmtId="164" fontId="0" fillId="6" borderId="2" xfId="0" applyNumberFormat="1" applyFill="1" applyBorder="1"/>
    <xf numFmtId="0" fontId="0" fillId="0" borderId="2" xfId="0" applyBorder="1" applyAlignment="1">
      <alignment wrapText="1"/>
    </xf>
    <xf numFmtId="0" fontId="4" fillId="9" borderId="2" xfId="0" applyFont="1" applyFill="1" applyBorder="1" applyAlignment="1">
      <alignment wrapText="1"/>
    </xf>
    <xf numFmtId="0" fontId="0" fillId="4" borderId="2" xfId="0" applyFont="1" applyFill="1" applyBorder="1" applyAlignment="1">
      <alignment wrapText="1"/>
    </xf>
    <xf numFmtId="0" fontId="5" fillId="9" borderId="2" xfId="0" applyFont="1" applyFill="1" applyBorder="1" applyAlignment="1">
      <alignment wrapText="1"/>
    </xf>
    <xf numFmtId="0" fontId="0" fillId="9" borderId="1" xfId="0" applyFont="1" applyFill="1" applyBorder="1" applyAlignment="1">
      <alignment wrapText="1"/>
    </xf>
    <xf numFmtId="0" fontId="0" fillId="9" borderId="1" xfId="0" applyFont="1" applyFill="1" applyBorder="1"/>
    <xf numFmtId="0" fontId="0" fillId="0" borderId="0" xfId="0" applyFont="1" applyBorder="1" applyAlignment="1">
      <alignment wrapText="1"/>
    </xf>
    <xf numFmtId="0" fontId="4" fillId="0" borderId="0" xfId="0" applyFont="1" applyBorder="1" applyAlignment="1">
      <alignment wrapText="1"/>
    </xf>
    <xf numFmtId="0" fontId="6" fillId="0" borderId="0" xfId="0" applyFont="1"/>
    <xf numFmtId="0" fontId="7" fillId="0" borderId="0" xfId="0" applyFont="1"/>
    <xf numFmtId="0" fontId="0" fillId="4" borderId="5" xfId="0" applyFill="1" applyBorder="1"/>
    <xf numFmtId="0" fontId="0" fillId="2" borderId="0" xfId="0" applyFont="1" applyFill="1" applyBorder="1" applyAlignment="1">
      <alignment wrapText="1"/>
    </xf>
    <xf numFmtId="0" fontId="0" fillId="2" borderId="6" xfId="0" applyFont="1" applyFill="1" applyBorder="1" applyAlignment="1">
      <alignment wrapText="1"/>
    </xf>
    <xf numFmtId="0" fontId="0" fillId="0" borderId="0" xfId="0" applyFill="1" applyBorder="1"/>
    <xf numFmtId="0" fontId="11" fillId="0" borderId="0" xfId="0" applyFont="1"/>
    <xf numFmtId="0" fontId="2" fillId="0" borderId="0" xfId="0" applyFont="1"/>
    <xf numFmtId="0" fontId="12" fillId="0" borderId="0" xfId="0" applyFont="1"/>
    <xf numFmtId="0" fontId="0" fillId="2" borderId="2" xfId="0" applyFill="1" applyBorder="1" applyAlignment="1">
      <alignment wrapText="1"/>
    </xf>
    <xf numFmtId="0" fontId="13" fillId="0" borderId="0" xfId="0" applyFont="1" applyBorder="1"/>
    <xf numFmtId="0" fontId="13" fillId="0" borderId="0" xfId="0" applyFont="1"/>
    <xf numFmtId="0" fontId="14" fillId="0" borderId="0" xfId="0" applyFont="1"/>
    <xf numFmtId="165" fontId="13" fillId="0" borderId="0" xfId="0" applyNumberFormat="1" applyFont="1"/>
    <xf numFmtId="0" fontId="0" fillId="2" borderId="2" xfId="0" applyFont="1" applyFill="1" applyBorder="1" applyAlignment="1">
      <alignment horizontal="center" wrapText="1"/>
    </xf>
    <xf numFmtId="0" fontId="0" fillId="8" borderId="2" xfId="0" applyFont="1" applyFill="1" applyBorder="1" applyAlignment="1">
      <alignment horizontal="center" wrapText="1"/>
    </xf>
    <xf numFmtId="0" fontId="3" fillId="9" borderId="2" xfId="0" applyFont="1" applyFill="1" applyBorder="1" applyAlignment="1">
      <alignment horizontal="center" wrapText="1"/>
    </xf>
    <xf numFmtId="0" fontId="1" fillId="0" borderId="0" xfId="1"/>
    <xf numFmtId="0" fontId="1" fillId="0" borderId="0" xfId="1" applyNumberFormat="1" applyProtection="1">
      <protection locked="0"/>
    </xf>
    <xf numFmtId="0" fontId="1" fillId="0" borderId="0" xfId="1" applyNumberFormat="1" applyAlignment="1" applyProtection="1">
      <protection locked="0"/>
    </xf>
    <xf numFmtId="2" fontId="1" fillId="0" borderId="0" xfId="1" applyNumberFormat="1"/>
    <xf numFmtId="2" fontId="1" fillId="0" borderId="0" xfId="1" applyNumberFormat="1" applyProtection="1">
      <protection locked="0"/>
    </xf>
    <xf numFmtId="0" fontId="17" fillId="0" borderId="0" xfId="1" applyFont="1"/>
    <xf numFmtId="0" fontId="15" fillId="0" borderId="0" xfId="1" applyFont="1"/>
    <xf numFmtId="167" fontId="1" fillId="0" borderId="0" xfId="1" applyNumberFormat="1"/>
    <xf numFmtId="165" fontId="1" fillId="0" borderId="0" xfId="1" applyNumberFormat="1"/>
    <xf numFmtId="0" fontId="16" fillId="0" borderId="2" xfId="1" applyFont="1" applyBorder="1"/>
    <xf numFmtId="0" fontId="1" fillId="0" borderId="2" xfId="1" applyBorder="1"/>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33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B3A2C7"/>
      <rgbColor rgb="00FFCC99"/>
      <rgbColor rgb="003366FF"/>
      <rgbColor rgb="0033CCCC"/>
      <rgbColor rgb="0092D050"/>
      <rgbColor rgb="00FFC0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d</a:t>
            </a:r>
          </a:p>
        </c:rich>
      </c:tx>
      <c:layout>
        <c:manualLayout>
          <c:xMode val="edge"/>
          <c:yMode val="edge"/>
          <c:x val="0.12804906755076675"/>
          <c:y val="5.086705202312141E-2"/>
        </c:manualLayout>
      </c:layout>
      <c:overlay val="1"/>
    </c:title>
    <c:autoTitleDeleted val="0"/>
    <c:plotArea>
      <c:layout>
        <c:manualLayout>
          <c:layoutTarget val="inner"/>
          <c:xMode val="edge"/>
          <c:yMode val="edge"/>
          <c:x val="7.3772090988626637E-2"/>
          <c:y val="5.1341131491511538E-2"/>
          <c:w val="0.8898530183727037"/>
          <c:h val="0.75420035501342675"/>
        </c:manualLayout>
      </c:layout>
      <c:scatterChart>
        <c:scatterStyle val="lineMarker"/>
        <c:varyColors val="0"/>
        <c:ser>
          <c:idx val="0"/>
          <c:order val="0"/>
          <c:spPr>
            <a:ln w="28575">
              <a:noFill/>
            </a:ln>
          </c:spPr>
          <c:marker>
            <c:symbol val="x"/>
            <c:size val="7"/>
            <c:spPr>
              <a:noFill/>
              <a:ln>
                <a:solidFill>
                  <a:prstClr val="black"/>
                </a:solidFill>
              </a:ln>
            </c:spPr>
          </c:marker>
          <c:xVal>
            <c:numRef>
              <c:f>Pteropods!$E$7:$E$70</c:f>
              <c:numCache>
                <c:formatCode>General</c:formatCode>
                <c:ptCount val="64"/>
                <c:pt idx="0">
                  <c:v>-2</c:v>
                </c:pt>
                <c:pt idx="1">
                  <c:v>-2</c:v>
                </c:pt>
                <c:pt idx="2">
                  <c:v>5</c:v>
                </c:pt>
                <c:pt idx="3">
                  <c:v>18</c:v>
                </c:pt>
                <c:pt idx="4">
                  <c:v>24</c:v>
                </c:pt>
                <c:pt idx="5">
                  <c:v>24</c:v>
                </c:pt>
                <c:pt idx="6">
                  <c:v>5</c:v>
                </c:pt>
                <c:pt idx="7">
                  <c:v>18</c:v>
                </c:pt>
                <c:pt idx="8">
                  <c:v>-2</c:v>
                </c:pt>
                <c:pt idx="9">
                  <c:v>-2</c:v>
                </c:pt>
                <c:pt idx="10">
                  <c:v>2</c:v>
                </c:pt>
                <c:pt idx="11">
                  <c:v>5</c:v>
                </c:pt>
                <c:pt idx="12">
                  <c:v>5</c:v>
                </c:pt>
                <c:pt idx="13">
                  <c:v>10</c:v>
                </c:pt>
                <c:pt idx="14">
                  <c:v>18</c:v>
                </c:pt>
                <c:pt idx="15">
                  <c:v>18</c:v>
                </c:pt>
                <c:pt idx="16">
                  <c:v>24</c:v>
                </c:pt>
                <c:pt idx="17">
                  <c:v>24</c:v>
                </c:pt>
                <c:pt idx="18">
                  <c:v>5</c:v>
                </c:pt>
                <c:pt idx="19">
                  <c:v>5</c:v>
                </c:pt>
                <c:pt idx="20">
                  <c:v>24</c:v>
                </c:pt>
                <c:pt idx="21">
                  <c:v>5</c:v>
                </c:pt>
                <c:pt idx="22">
                  <c:v>20</c:v>
                </c:pt>
                <c:pt idx="23">
                  <c:v>5</c:v>
                </c:pt>
                <c:pt idx="24">
                  <c:v>-1.86</c:v>
                </c:pt>
                <c:pt idx="25">
                  <c:v>-1.86</c:v>
                </c:pt>
                <c:pt idx="26">
                  <c:v>-1.86</c:v>
                </c:pt>
                <c:pt idx="27">
                  <c:v>-1.86</c:v>
                </c:pt>
                <c:pt idx="28">
                  <c:v>-1.86</c:v>
                </c:pt>
                <c:pt idx="29">
                  <c:v>-1.86</c:v>
                </c:pt>
                <c:pt idx="30">
                  <c:v>0</c:v>
                </c:pt>
                <c:pt idx="31">
                  <c:v>5</c:v>
                </c:pt>
                <c:pt idx="32">
                  <c:v>10</c:v>
                </c:pt>
                <c:pt idx="33">
                  <c:v>15</c:v>
                </c:pt>
                <c:pt idx="34">
                  <c:v>20</c:v>
                </c:pt>
                <c:pt idx="35">
                  <c:v>25</c:v>
                </c:pt>
                <c:pt idx="36">
                  <c:v>30</c:v>
                </c:pt>
                <c:pt idx="37">
                  <c:v>10</c:v>
                </c:pt>
                <c:pt idx="38">
                  <c:v>15</c:v>
                </c:pt>
                <c:pt idx="39">
                  <c:v>20</c:v>
                </c:pt>
                <c:pt idx="40">
                  <c:v>25</c:v>
                </c:pt>
                <c:pt idx="41">
                  <c:v>30</c:v>
                </c:pt>
                <c:pt idx="42">
                  <c:v>0</c:v>
                </c:pt>
                <c:pt idx="43">
                  <c:v>5</c:v>
                </c:pt>
                <c:pt idx="44">
                  <c:v>10</c:v>
                </c:pt>
                <c:pt idx="45">
                  <c:v>15</c:v>
                </c:pt>
                <c:pt idx="46">
                  <c:v>20</c:v>
                </c:pt>
                <c:pt idx="47">
                  <c:v>25</c:v>
                </c:pt>
                <c:pt idx="48">
                  <c:v>30</c:v>
                </c:pt>
                <c:pt idx="49">
                  <c:v>0</c:v>
                </c:pt>
                <c:pt idx="50">
                  <c:v>5</c:v>
                </c:pt>
                <c:pt idx="51">
                  <c:v>10</c:v>
                </c:pt>
                <c:pt idx="52">
                  <c:v>15</c:v>
                </c:pt>
                <c:pt idx="53">
                  <c:v>26</c:v>
                </c:pt>
                <c:pt idx="54">
                  <c:v>26</c:v>
                </c:pt>
                <c:pt idx="55">
                  <c:v>26</c:v>
                </c:pt>
                <c:pt idx="56">
                  <c:v>26</c:v>
                </c:pt>
                <c:pt idx="57">
                  <c:v>26</c:v>
                </c:pt>
                <c:pt idx="58">
                  <c:v>0</c:v>
                </c:pt>
                <c:pt idx="59">
                  <c:v>-0.9</c:v>
                </c:pt>
                <c:pt idx="60">
                  <c:v>0</c:v>
                </c:pt>
                <c:pt idx="61">
                  <c:v>-1.3</c:v>
                </c:pt>
                <c:pt idx="62">
                  <c:v>26</c:v>
                </c:pt>
                <c:pt idx="63">
                  <c:v>26</c:v>
                </c:pt>
              </c:numCache>
            </c:numRef>
          </c:xVal>
          <c:yVal>
            <c:numRef>
              <c:f>Pteropods!$F$7:$F$70</c:f>
              <c:numCache>
                <c:formatCode>General</c:formatCode>
                <c:ptCount val="64"/>
                <c:pt idx="0">
                  <c:v>6.3475199999999997E-3</c:v>
                </c:pt>
                <c:pt idx="1">
                  <c:v>4.3660799999999996E-3</c:v>
                </c:pt>
                <c:pt idx="2">
                  <c:v>7.3382400000000002E-3</c:v>
                </c:pt>
                <c:pt idx="3">
                  <c:v>1.266048E-2</c:v>
                </c:pt>
                <c:pt idx="4">
                  <c:v>1.9872000000000001E-2</c:v>
                </c:pt>
                <c:pt idx="5">
                  <c:v>1.9848959999999999E-2</c:v>
                </c:pt>
                <c:pt idx="6">
                  <c:v>2.6035199999999999E-4</c:v>
                </c:pt>
                <c:pt idx="7">
                  <c:v>6.7046399999999996E-4</c:v>
                </c:pt>
                <c:pt idx="8">
                  <c:v>2.3500800000000001E-3</c:v>
                </c:pt>
                <c:pt idx="9">
                  <c:v>1.1404799999999999E-3</c:v>
                </c:pt>
                <c:pt idx="10">
                  <c:v>3.2601599999999998E-3</c:v>
                </c:pt>
                <c:pt idx="11">
                  <c:v>1.56672E-3</c:v>
                </c:pt>
                <c:pt idx="12">
                  <c:v>1.1635199999999999E-3</c:v>
                </c:pt>
                <c:pt idx="13">
                  <c:v>2.2464E-3</c:v>
                </c:pt>
                <c:pt idx="14">
                  <c:v>4.59648E-3</c:v>
                </c:pt>
                <c:pt idx="15">
                  <c:v>2.3616000000000002E-3</c:v>
                </c:pt>
                <c:pt idx="16">
                  <c:v>2.6910719999999999E-2</c:v>
                </c:pt>
                <c:pt idx="17">
                  <c:v>4.7162879999999997E-2</c:v>
                </c:pt>
                <c:pt idx="18">
                  <c:v>6.9120000000000002E-5</c:v>
                </c:pt>
                <c:pt idx="19">
                  <c:v>6.3360000000000003E-5</c:v>
                </c:pt>
                <c:pt idx="20">
                  <c:v>1.9261440000000001E-3</c:v>
                </c:pt>
                <c:pt idx="21">
                  <c:v>7.7183999999999998E-5</c:v>
                </c:pt>
                <c:pt idx="22">
                  <c:v>7.9833599999999997E-4</c:v>
                </c:pt>
                <c:pt idx="23">
                  <c:v>1.1519999999999999E-4</c:v>
                </c:pt>
                <c:pt idx="24">
                  <c:v>6.3475199999999997E-3</c:v>
                </c:pt>
                <c:pt idx="25">
                  <c:v>4.3545600000000004E-3</c:v>
                </c:pt>
                <c:pt idx="26">
                  <c:v>1.1404799999999999E-3</c:v>
                </c:pt>
                <c:pt idx="27">
                  <c:v>2.3500800000000001E-3</c:v>
                </c:pt>
                <c:pt idx="28">
                  <c:v>2.2233600000000002E-3</c:v>
                </c:pt>
                <c:pt idx="29">
                  <c:v>1.10592E-3</c:v>
                </c:pt>
                <c:pt idx="30">
                  <c:v>4.0725642599999902E-3</c:v>
                </c:pt>
                <c:pt idx="31">
                  <c:v>4.4085450239999997E-2</c:v>
                </c:pt>
                <c:pt idx="32">
                  <c:v>7.0169101560000002E-2</c:v>
                </c:pt>
                <c:pt idx="33">
                  <c:v>0.10847636172</c:v>
                </c:pt>
                <c:pt idx="34">
                  <c:v>0.14049382122000001</c:v>
                </c:pt>
                <c:pt idx="35">
                  <c:v>0.16350086412000001</c:v>
                </c:pt>
                <c:pt idx="36">
                  <c:v>0.18205980156000001</c:v>
                </c:pt>
                <c:pt idx="37">
                  <c:v>1.2914501760000001E-2</c:v>
                </c:pt>
                <c:pt idx="38">
                  <c:v>4.95611496E-2</c:v>
                </c:pt>
                <c:pt idx="39">
                  <c:v>7.7801847839999994E-2</c:v>
                </c:pt>
                <c:pt idx="40">
                  <c:v>0.10437781824</c:v>
                </c:pt>
                <c:pt idx="41">
                  <c:v>0.12954113640000001</c:v>
                </c:pt>
                <c:pt idx="42">
                  <c:v>7.42851360000012E-4</c:v>
                </c:pt>
                <c:pt idx="43">
                  <c:v>2.8395544679999999E-2</c:v>
                </c:pt>
                <c:pt idx="44">
                  <c:v>5.18336883E-2</c:v>
                </c:pt>
                <c:pt idx="45">
                  <c:v>8.7865837560000007E-2</c:v>
                </c:pt>
                <c:pt idx="46">
                  <c:v>0.11906405136000001</c:v>
                </c:pt>
                <c:pt idx="47">
                  <c:v>0.14273034911999999</c:v>
                </c:pt>
                <c:pt idx="48">
                  <c:v>0.16677913302</c:v>
                </c:pt>
                <c:pt idx="49">
                  <c:v>7.8019970399999999E-2</c:v>
                </c:pt>
                <c:pt idx="50">
                  <c:v>9.2599200000000007E-2</c:v>
                </c:pt>
                <c:pt idx="51">
                  <c:v>0.10525236624000001</c:v>
                </c:pt>
                <c:pt idx="52">
                  <c:v>0.16612810920000001</c:v>
                </c:pt>
                <c:pt idx="53">
                  <c:v>0.93628080000000002</c:v>
                </c:pt>
                <c:pt idx="54">
                  <c:v>0.83853719999999998</c:v>
                </c:pt>
                <c:pt idx="55">
                  <c:v>0.56588400000000005</c:v>
                </c:pt>
                <c:pt idx="56">
                  <c:v>0.84882599999999997</c:v>
                </c:pt>
                <c:pt idx="57">
                  <c:v>0.44756279999999998</c:v>
                </c:pt>
                <c:pt idx="58">
                  <c:v>2.3201243999999999E-2</c:v>
                </c:pt>
                <c:pt idx="59">
                  <c:v>0.16564967999999999</c:v>
                </c:pt>
                <c:pt idx="60">
                  <c:v>0.25773444000000001</c:v>
                </c:pt>
                <c:pt idx="61">
                  <c:v>0.32461163999999998</c:v>
                </c:pt>
                <c:pt idx="62">
                  <c:v>2.6365050000000001</c:v>
                </c:pt>
                <c:pt idx="63">
                  <c:v>0.12861</c:v>
                </c:pt>
              </c:numCache>
            </c:numRef>
          </c:yVal>
          <c:smooth val="0"/>
        </c:ser>
        <c:ser>
          <c:idx val="2"/>
          <c:order val="1"/>
          <c:tx>
            <c:strRef>
              <c:f>Pteropods!$J$46</c:f>
              <c:strCache>
                <c:ptCount val="1"/>
                <c:pt idx="0">
                  <c:v>ptero</c:v>
                </c:pt>
              </c:strCache>
            </c:strRef>
          </c:tx>
          <c:spPr>
            <a:ln w="25400">
              <a:solidFill>
                <a:schemeClr val="tx1"/>
              </a:solidFill>
            </a:ln>
          </c:spPr>
          <c:marker>
            <c:symbol val="none"/>
          </c:marker>
          <c:xVal>
            <c:numRef>
              <c:f>Pteropods!$I$47:$I$53</c:f>
              <c:numCache>
                <c:formatCode>General</c:formatCode>
                <c:ptCount val="7"/>
                <c:pt idx="0">
                  <c:v>-2</c:v>
                </c:pt>
                <c:pt idx="1">
                  <c:v>5</c:v>
                </c:pt>
                <c:pt idx="2">
                  <c:v>10</c:v>
                </c:pt>
                <c:pt idx="3">
                  <c:v>15</c:v>
                </c:pt>
                <c:pt idx="4">
                  <c:v>20</c:v>
                </c:pt>
                <c:pt idx="5">
                  <c:v>28</c:v>
                </c:pt>
                <c:pt idx="6">
                  <c:v>30</c:v>
                </c:pt>
              </c:numCache>
            </c:numRef>
          </c:xVal>
          <c:yVal>
            <c:numRef>
              <c:f>Pteropods!$J$47:$J$53</c:f>
              <c:numCache>
                <c:formatCode>General</c:formatCode>
                <c:ptCount val="7"/>
                <c:pt idx="0">
                  <c:v>3.3079283277088679E-2</c:v>
                </c:pt>
                <c:pt idx="1">
                  <c:v>5.37467688143781E-2</c:v>
                </c:pt>
                <c:pt idx="2">
                  <c:v>7.6018819947005448E-2</c:v>
                </c:pt>
                <c:pt idx="3">
                  <c:v>0.10752015634825096</c:v>
                </c:pt>
                <c:pt idx="4">
                  <c:v>0.15207528910882193</c:v>
                </c:pt>
                <c:pt idx="5">
                  <c:v>0.26483090975365842</c:v>
                </c:pt>
                <c:pt idx="6">
                  <c:v>0.30422589529348243</c:v>
                </c:pt>
              </c:numCache>
            </c:numRef>
          </c:yVal>
          <c:smooth val="0"/>
        </c:ser>
        <c:ser>
          <c:idx val="1"/>
          <c:order val="2"/>
          <c:tx>
            <c:v>fit</c:v>
          </c:tx>
          <c:spPr>
            <a:ln w="25400">
              <a:solidFill>
                <a:schemeClr val="tx1"/>
              </a:solidFill>
              <a:prstDash val="sysDot"/>
            </a:ln>
          </c:spPr>
          <c:marker>
            <c:symbol val="none"/>
          </c:marker>
          <c:xVal>
            <c:numRef>
              <c:f>Pteropods!$I$47:$I$53</c:f>
              <c:numCache>
                <c:formatCode>General</c:formatCode>
                <c:ptCount val="7"/>
                <c:pt idx="0">
                  <c:v>-2</c:v>
                </c:pt>
                <c:pt idx="1">
                  <c:v>5</c:v>
                </c:pt>
                <c:pt idx="2">
                  <c:v>10</c:v>
                </c:pt>
                <c:pt idx="3">
                  <c:v>15</c:v>
                </c:pt>
                <c:pt idx="4">
                  <c:v>20</c:v>
                </c:pt>
                <c:pt idx="5">
                  <c:v>28</c:v>
                </c:pt>
                <c:pt idx="6">
                  <c:v>30</c:v>
                </c:pt>
              </c:numCache>
            </c:numRef>
          </c:xVal>
          <c:yVal>
            <c:numRef>
              <c:f>Pteropods!$K$47:$K$53</c:f>
              <c:numCache>
                <c:formatCode>General</c:formatCode>
                <c:ptCount val="7"/>
                <c:pt idx="0">
                  <c:v>4.880444146179632E-2</c:v>
                </c:pt>
                <c:pt idx="1">
                  <c:v>7.9296791601854641E-2</c:v>
                </c:pt>
                <c:pt idx="2">
                  <c:v>0.11215648226175792</c:v>
                </c:pt>
                <c:pt idx="3">
                  <c:v>0.15863285587254214</c:v>
                </c:pt>
                <c:pt idx="4">
                  <c:v>0.22436851134068647</c:v>
                </c:pt>
                <c:pt idx="5">
                  <c:v>0.39072565521087727</c:v>
                </c:pt>
                <c:pt idx="6">
                  <c:v>0.44884814382592869</c:v>
                </c:pt>
              </c:numCache>
            </c:numRef>
          </c:yVal>
          <c:smooth val="0"/>
        </c:ser>
        <c:dLbls>
          <c:showLegendKey val="0"/>
          <c:showVal val="0"/>
          <c:showCatName val="0"/>
          <c:showSerName val="0"/>
          <c:showPercent val="0"/>
          <c:showBubbleSize val="0"/>
        </c:dLbls>
        <c:axId val="296802824"/>
        <c:axId val="551125960"/>
      </c:scatterChart>
      <c:valAx>
        <c:axId val="296802824"/>
        <c:scaling>
          <c:orientation val="minMax"/>
          <c:max val="30"/>
          <c:min val="-2"/>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551125960"/>
        <c:crosses val="autoZero"/>
        <c:crossBetween val="midCat"/>
        <c:majorUnit val="8"/>
      </c:valAx>
      <c:valAx>
        <c:axId val="551125960"/>
        <c:scaling>
          <c:orientation val="minMax"/>
        </c:scaling>
        <c:delete val="0"/>
        <c:axPos val="l"/>
        <c:title>
          <c:tx>
            <c:rich>
              <a:bodyPr rot="-5400000" vert="horz"/>
              <a:lstStyle/>
              <a:p>
                <a:pPr>
                  <a:defRPr/>
                </a:pPr>
                <a:r>
                  <a:rPr lang="en-US"/>
                  <a:t>respiration (d</a:t>
                </a:r>
                <a:r>
                  <a:rPr lang="en-US" baseline="30000"/>
                  <a:t>-1</a:t>
                </a:r>
                <a:r>
                  <a:rPr lang="en-US"/>
                  <a:t>)</a:t>
                </a:r>
              </a:p>
            </c:rich>
          </c:tx>
          <c:layout>
            <c:manualLayout>
              <c:xMode val="edge"/>
              <c:yMode val="edge"/>
              <c:x val="1.4286964129483827E-3"/>
              <c:y val="0.28780556187702083"/>
            </c:manualLayout>
          </c:layout>
          <c:overlay val="0"/>
        </c:title>
        <c:numFmt formatCode="General" sourceLinked="1"/>
        <c:majorTickMark val="out"/>
        <c:minorTickMark val="none"/>
        <c:tickLblPos val="nextTo"/>
        <c:crossAx val="296802824"/>
        <c:crosses val="autoZero"/>
        <c:crossBetween val="midCat"/>
        <c:majorUnit val="1"/>
      </c:valAx>
    </c:plotArea>
    <c:plotVisOnly val="1"/>
    <c:dispBlanksAs val="gap"/>
    <c:showDLblsOverMax val="0"/>
  </c:chart>
  <c:txPr>
    <a:bodyPr/>
    <a:lstStyle/>
    <a:p>
      <a:pPr>
        <a:defRPr sz="1400" baseline="0"/>
      </a:pPr>
      <a:endParaRPr lang="en-US"/>
    </a:p>
  </c:txPr>
  <c:printSettings>
    <c:headerFooter/>
    <c:pageMargins b="0.75000000000000233" l="0.70000000000000062" r="0.70000000000000062" t="0.7500000000000023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a:t>
            </a:r>
          </a:p>
        </c:rich>
      </c:tx>
      <c:layout>
        <c:manualLayout>
          <c:xMode val="edge"/>
          <c:yMode val="edge"/>
          <c:x val="0.14581255468066495"/>
          <c:y val="5.086705202312141E-2"/>
        </c:manualLayout>
      </c:layout>
      <c:overlay val="1"/>
    </c:title>
    <c:autoTitleDeleted val="0"/>
    <c:plotArea>
      <c:layout>
        <c:manualLayout>
          <c:layoutTarget val="inner"/>
          <c:xMode val="edge"/>
          <c:yMode val="edge"/>
          <c:x val="0.14462489063867018"/>
          <c:y val="5.1341131491511538E-2"/>
          <c:w val="0.79715069991251097"/>
          <c:h val="0.75882463247007859"/>
        </c:manualLayout>
      </c:layout>
      <c:scatterChart>
        <c:scatterStyle val="lineMarker"/>
        <c:varyColors val="0"/>
        <c:ser>
          <c:idx val="0"/>
          <c:order val="0"/>
          <c:spPr>
            <a:ln w="28575">
              <a:noFill/>
            </a:ln>
          </c:spPr>
          <c:marker>
            <c:symbol val="x"/>
            <c:size val="7"/>
            <c:spPr>
              <a:noFill/>
              <a:ln>
                <a:solidFill>
                  <a:prstClr val="black"/>
                </a:solidFill>
              </a:ln>
            </c:spPr>
          </c:marker>
          <c:trendline>
            <c:trendlineType val="exp"/>
            <c:dispRSqr val="0"/>
            <c:dispEq val="0"/>
          </c:trendline>
          <c:xVal>
            <c:numRef>
              <c:f>'C:\Documents and Settings\vm\Application Data\Microsoft\Excel\[foram_specific.xlsx]growth'!$B$2:$B$114</c:f>
              <c:numCache>
                <c:formatCode>General</c:formatCode>
                <c:ptCount val="113"/>
                <c:pt idx="0">
                  <c:v>11.524390803692071</c:v>
                </c:pt>
                <c:pt idx="1">
                  <c:v>14.939031561115124</c:v>
                </c:pt>
                <c:pt idx="2">
                  <c:v>16.219520166608323</c:v>
                </c:pt>
                <c:pt idx="3">
                  <c:v>17.073178005030179</c:v>
                </c:pt>
                <c:pt idx="4">
                  <c:v>19.634152993272323</c:v>
                </c:pt>
                <c:pt idx="5">
                  <c:v>20.914642468589399</c:v>
                </c:pt>
                <c:pt idx="6">
                  <c:v>21.768300073751114</c:v>
                </c:pt>
                <c:pt idx="7">
                  <c:v>22.195130350848729</c:v>
                </c:pt>
                <c:pt idx="8">
                  <c:v>23.475616650678568</c:v>
                </c:pt>
                <c:pt idx="9">
                  <c:v>23.475617411693715</c:v>
                </c:pt>
                <c:pt idx="10">
                  <c:v>23.475617411693715</c:v>
                </c:pt>
                <c:pt idx="11">
                  <c:v>23.475617777332502</c:v>
                </c:pt>
                <c:pt idx="12">
                  <c:v>25.182933350702054</c:v>
                </c:pt>
                <c:pt idx="13">
                  <c:v>25.182933852501026</c:v>
                </c:pt>
                <c:pt idx="14">
                  <c:v>26.036591673637048</c:v>
                </c:pt>
                <c:pt idx="15">
                  <c:v>26.463420908400149</c:v>
                </c:pt>
                <c:pt idx="16">
                  <c:v>26.890249884155207</c:v>
                </c:pt>
                <c:pt idx="17">
                  <c:v>27.317078749579753</c:v>
                </c:pt>
                <c:pt idx="18">
                  <c:v>27.743907922187709</c:v>
                </c:pt>
                <c:pt idx="19">
                  <c:v>28.170736850852141</c:v>
                </c:pt>
                <c:pt idx="20">
                  <c:v>29.0243950199085</c:v>
                </c:pt>
                <c:pt idx="21">
                  <c:v>29.451223934512473</c:v>
                </c:pt>
                <c:pt idx="22">
                  <c:v>30.731710617222795</c:v>
                </c:pt>
                <c:pt idx="23">
                  <c:v>32.439024897100545</c:v>
                </c:pt>
                <c:pt idx="24">
                  <c:v>9.6987951807451598</c:v>
                </c:pt>
                <c:pt idx="25">
                  <c:v>11.385544305204192</c:v>
                </c:pt>
                <c:pt idx="26">
                  <c:v>13.493982022901115</c:v>
                </c:pt>
                <c:pt idx="27">
                  <c:v>15.602416685370526</c:v>
                </c:pt>
                <c:pt idx="28">
                  <c:v>23.192777861701579</c:v>
                </c:pt>
                <c:pt idx="29">
                  <c:v>23.192778026885936</c:v>
                </c:pt>
                <c:pt idx="30">
                  <c:v>23.192778462714408</c:v>
                </c:pt>
                <c:pt idx="31">
                  <c:v>23.19277882229559</c:v>
                </c:pt>
                <c:pt idx="32">
                  <c:v>23.192778927821859</c:v>
                </c:pt>
                <c:pt idx="33">
                  <c:v>23.192779026993612</c:v>
                </c:pt>
                <c:pt idx="34">
                  <c:v>23.192779290609739</c:v>
                </c:pt>
                <c:pt idx="35">
                  <c:v>24.879525673437747</c:v>
                </c:pt>
                <c:pt idx="36">
                  <c:v>26.144584682313273</c:v>
                </c:pt>
                <c:pt idx="37">
                  <c:v>29.096388930850786</c:v>
                </c:pt>
                <c:pt idx="38">
                  <c:v>29.096389848272146</c:v>
                </c:pt>
                <c:pt idx="39">
                  <c:v>30.783134733704184</c:v>
                </c:pt>
                <c:pt idx="40">
                  <c:v>32.048192771086939</c:v>
                </c:pt>
                <c:pt idx="41">
                  <c:v>8.0120481927948397</c:v>
                </c:pt>
                <c:pt idx="42">
                  <c:v>8.8554248378228895</c:v>
                </c:pt>
                <c:pt idx="43">
                  <c:v>12.650606459280873</c:v>
                </c:pt>
                <c:pt idx="44">
                  <c:v>16.024101987095083</c:v>
                </c:pt>
                <c:pt idx="45">
                  <c:v>18.975908666383315</c:v>
                </c:pt>
                <c:pt idx="46">
                  <c:v>28.253014306972435</c:v>
                </c:pt>
                <c:pt idx="47">
                  <c:v>31.20481979724218</c:v>
                </c:pt>
                <c:pt idx="48">
                  <c:v>32.469879518074521</c:v>
                </c:pt>
                <c:pt idx="49">
                  <c:v>4.2168674699066102</c:v>
                </c:pt>
                <c:pt idx="50">
                  <c:v>5.9036166134330372</c:v>
                </c:pt>
                <c:pt idx="51">
                  <c:v>9.2771110857601862</c:v>
                </c:pt>
                <c:pt idx="52">
                  <c:v>12.650606459280873</c:v>
                </c:pt>
                <c:pt idx="53">
                  <c:v>16.024101202663608</c:v>
                </c:pt>
                <c:pt idx="54">
                  <c:v>19.397595385185475</c:v>
                </c:pt>
                <c:pt idx="55">
                  <c:v>22.771084337360161</c:v>
                </c:pt>
                <c:pt idx="56">
                  <c:v>11.810595433186649</c:v>
                </c:pt>
                <c:pt idx="57">
                  <c:v>13.867929165948325</c:v>
                </c:pt>
                <c:pt idx="58">
                  <c:v>15.564590098228987</c:v>
                </c:pt>
                <c:pt idx="59">
                  <c:v>19.237310220229354</c:v>
                </c:pt>
                <c:pt idx="60">
                  <c:v>19.64877621418999</c:v>
                </c:pt>
                <c:pt idx="61">
                  <c:v>19.669094992377396</c:v>
                </c:pt>
                <c:pt idx="62">
                  <c:v>20.908572612966971</c:v>
                </c:pt>
                <c:pt idx="63">
                  <c:v>22.188687879441581</c:v>
                </c:pt>
                <c:pt idx="64">
                  <c:v>22.981140998141598</c:v>
                </c:pt>
                <c:pt idx="65">
                  <c:v>22.991300542017736</c:v>
                </c:pt>
                <c:pt idx="66">
                  <c:v>23.001460074696602</c:v>
                </c:pt>
                <c:pt idx="67">
                  <c:v>23.026858846165293</c:v>
                </c:pt>
                <c:pt idx="68">
                  <c:v>23.387526953952083</c:v>
                </c:pt>
                <c:pt idx="69">
                  <c:v>23.468803145704065</c:v>
                </c:pt>
                <c:pt idx="70">
                  <c:v>24.703200628582103</c:v>
                </c:pt>
                <c:pt idx="71">
                  <c:v>24.723519687236895</c:v>
                </c:pt>
                <c:pt idx="72">
                  <c:v>26.303345191181393</c:v>
                </c:pt>
                <c:pt idx="73">
                  <c:v>26.35414324047569</c:v>
                </c:pt>
                <c:pt idx="74">
                  <c:v>26.364302837841784</c:v>
                </c:pt>
                <c:pt idx="75">
                  <c:v>26.831646230638299</c:v>
                </c:pt>
                <c:pt idx="76">
                  <c:v>27.649497814340172</c:v>
                </c:pt>
                <c:pt idx="77">
                  <c:v>28.386072249821417</c:v>
                </c:pt>
                <c:pt idx="78">
                  <c:v>28.411471329552771</c:v>
                </c:pt>
                <c:pt idx="79">
                  <c:v>28.447030028094044</c:v>
                </c:pt>
                <c:pt idx="80">
                  <c:v>28.919453365278077</c:v>
                </c:pt>
                <c:pt idx="81">
                  <c:v>28.929612978174543</c:v>
                </c:pt>
                <c:pt idx="82">
                  <c:v>28.939772586188202</c:v>
                </c:pt>
                <c:pt idx="83">
                  <c:v>29.300440103126945</c:v>
                </c:pt>
                <c:pt idx="84">
                  <c:v>29.305519917458462</c:v>
                </c:pt>
                <c:pt idx="85">
                  <c:v>30.631353352062693</c:v>
                </c:pt>
                <c:pt idx="86">
                  <c:v>32.876633893268043</c:v>
                </c:pt>
                <c:pt idx="87">
                  <c:v>12.228915662670644</c:v>
                </c:pt>
                <c:pt idx="88">
                  <c:v>13.493977519408833</c:v>
                </c:pt>
                <c:pt idx="89">
                  <c:v>15.602410726642894</c:v>
                </c:pt>
                <c:pt idx="90">
                  <c:v>21.084344663058765</c:v>
                </c:pt>
                <c:pt idx="91">
                  <c:v>23.192778927821859</c:v>
                </c:pt>
                <c:pt idx="92">
                  <c:v>23.614465586685018</c:v>
                </c:pt>
                <c:pt idx="93">
                  <c:v>24.879524689192181</c:v>
                </c:pt>
                <c:pt idx="94">
                  <c:v>26.566271516571302</c:v>
                </c:pt>
                <c:pt idx="95">
                  <c:v>26.987957854485309</c:v>
                </c:pt>
                <c:pt idx="96">
                  <c:v>27.831330630546795</c:v>
                </c:pt>
                <c:pt idx="97">
                  <c:v>29.096390224146415</c:v>
                </c:pt>
                <c:pt idx="98">
                  <c:v>29.096390100630551</c:v>
                </c:pt>
                <c:pt idx="99">
                  <c:v>30.361448959158995</c:v>
                </c:pt>
                <c:pt idx="100">
                  <c:v>32.469880408162908</c:v>
                </c:pt>
                <c:pt idx="101">
                  <c:v>6.3253012048445179</c:v>
                </c:pt>
                <c:pt idx="102">
                  <c:v>10.120488198270722</c:v>
                </c:pt>
                <c:pt idx="103">
                  <c:v>13.072295679857966</c:v>
                </c:pt>
                <c:pt idx="104">
                  <c:v>14.337355844604911</c:v>
                </c:pt>
                <c:pt idx="105">
                  <c:v>16.02410538829902</c:v>
                </c:pt>
                <c:pt idx="106">
                  <c:v>17.289166046928742</c:v>
                </c:pt>
                <c:pt idx="107">
                  <c:v>21.927719422026708</c:v>
                </c:pt>
                <c:pt idx="108">
                  <c:v>25.301211615953495</c:v>
                </c:pt>
                <c:pt idx="109">
                  <c:v>28.253012048198713</c:v>
                </c:pt>
                <c:pt idx="110">
                  <c:v>4.5921672541726446</c:v>
                </c:pt>
                <c:pt idx="111">
                  <c:v>7.985488985602716</c:v>
                </c:pt>
                <c:pt idx="112">
                  <c:v>12.232220970765072</c:v>
                </c:pt>
              </c:numCache>
            </c:numRef>
          </c:xVal>
          <c:yVal>
            <c:numRef>
              <c:f>'C:\Documents and Settings\vm\Application Data\Microsoft\Excel\[foram_specific.xlsx]growth'!$D$2:$D$114</c:f>
              <c:numCache>
                <c:formatCode>General</c:formatCode>
                <c:ptCount val="113"/>
                <c:pt idx="0">
                  <c:v>2.2155149692781921E-2</c:v>
                </c:pt>
                <c:pt idx="1">
                  <c:v>0.15731612584380841</c:v>
                </c:pt>
                <c:pt idx="2">
                  <c:v>0.18457146066756039</c:v>
                </c:pt>
                <c:pt idx="3">
                  <c:v>0.16703879793708654</c:v>
                </c:pt>
                <c:pt idx="4">
                  <c:v>0.15906941464249152</c:v>
                </c:pt>
                <c:pt idx="5">
                  <c:v>0.23987906353802249</c:v>
                </c:pt>
                <c:pt idx="6">
                  <c:v>0.20449496174329485</c:v>
                </c:pt>
                <c:pt idx="7">
                  <c:v>0.27606010645501655</c:v>
                </c:pt>
                <c:pt idx="8">
                  <c:v>0.20513251656063575</c:v>
                </c:pt>
                <c:pt idx="9">
                  <c:v>0.2586868331199213</c:v>
                </c:pt>
                <c:pt idx="10">
                  <c:v>0.2586868331199213</c:v>
                </c:pt>
                <c:pt idx="11">
                  <c:v>0.29438970909163154</c:v>
                </c:pt>
                <c:pt idx="12">
                  <c:v>0.22362150962501592</c:v>
                </c:pt>
                <c:pt idx="13">
                  <c:v>0.27717582409857866</c:v>
                </c:pt>
                <c:pt idx="14">
                  <c:v>0.2417917247122266</c:v>
                </c:pt>
                <c:pt idx="15">
                  <c:v>0.26872826976868891</c:v>
                </c:pt>
                <c:pt idx="16">
                  <c:v>0.25996193910219384</c:v>
                </c:pt>
                <c:pt idx="17">
                  <c:v>0.23334417047760084</c:v>
                </c:pt>
                <c:pt idx="18">
                  <c:v>0.26028071543089809</c:v>
                </c:pt>
                <c:pt idx="19">
                  <c:v>0.24258866591123468</c:v>
                </c:pt>
                <c:pt idx="20">
                  <c:v>0.30538747256897697</c:v>
                </c:pt>
                <c:pt idx="21">
                  <c:v>0.27876970516739741</c:v>
                </c:pt>
                <c:pt idx="24">
                  <c:v>3.5386634907317795E-3</c:v>
                </c:pt>
                <c:pt idx="25">
                  <c:v>3.9230988214397841E-2</c:v>
                </c:pt>
                <c:pt idx="26">
                  <c:v>0.11892329821895797</c:v>
                </c:pt>
                <c:pt idx="27">
                  <c:v>0.14600022675091257</c:v>
                </c:pt>
                <c:pt idx="28">
                  <c:v>0.18384639044846465</c:v>
                </c:pt>
                <c:pt idx="29">
                  <c:v>0.19261561600500238</c:v>
                </c:pt>
                <c:pt idx="30">
                  <c:v>0.2189232921616345</c:v>
                </c:pt>
                <c:pt idx="31">
                  <c:v>0.24523096754325022</c:v>
                </c:pt>
                <c:pt idx="32">
                  <c:v>0.25400019249814559</c:v>
                </c:pt>
                <c:pt idx="33">
                  <c:v>0.26276941736731757</c:v>
                </c:pt>
                <c:pt idx="34">
                  <c:v>0.2890770914662289</c:v>
                </c:pt>
                <c:pt idx="35">
                  <c:v>0.33353859820994575</c:v>
                </c:pt>
                <c:pt idx="41">
                  <c:v>2.9232525330500753E-3</c:v>
                </c:pt>
                <c:pt idx="42">
                  <c:v>5.5846336481882142E-2</c:v>
                </c:pt>
                <c:pt idx="43">
                  <c:v>7.4769456277550037E-2</c:v>
                </c:pt>
                <c:pt idx="44">
                  <c:v>0.11107716549578604</c:v>
                </c:pt>
                <c:pt idx="45">
                  <c:v>0.10338487795147427</c:v>
                </c:pt>
                <c:pt idx="49">
                  <c:v>8.7720331351854273E-3</c:v>
                </c:pt>
                <c:pt idx="50">
                  <c:v>4.3859784819100515E-2</c:v>
                </c:pt>
                <c:pt idx="51">
                  <c:v>5.2631768700663759E-2</c:v>
                </c:pt>
                <c:pt idx="52">
                  <c:v>7.8947593580294143E-2</c:v>
                </c:pt>
                <c:pt idx="53">
                  <c:v>9.6491476199844883E-2</c:v>
                </c:pt>
                <c:pt idx="54">
                  <c:v>0.10526342220347977</c:v>
                </c:pt>
                <c:pt idx="56">
                  <c:v>-4.1536196990941132E-3</c:v>
                </c:pt>
                <c:pt idx="57">
                  <c:v>8.2769463610736338E-2</c:v>
                </c:pt>
                <c:pt idx="58">
                  <c:v>6.461563689819301E-2</c:v>
                </c:pt>
                <c:pt idx="59">
                  <c:v>0.2736924820971347</c:v>
                </c:pt>
                <c:pt idx="60">
                  <c:v>0.2910770867188916</c:v>
                </c:pt>
                <c:pt idx="61">
                  <c:v>0.25600018622468884</c:v>
                </c:pt>
                <c:pt idx="62">
                  <c:v>0.29938477472603975</c:v>
                </c:pt>
                <c:pt idx="63">
                  <c:v>0.27261556362625339</c:v>
                </c:pt>
                <c:pt idx="64">
                  <c:v>0.36000011576700047</c:v>
                </c:pt>
                <c:pt idx="65">
                  <c:v>0.34246166771917663</c:v>
                </c:pt>
                <c:pt idx="66">
                  <c:v>0.32492321937881746</c:v>
                </c:pt>
                <c:pt idx="67">
                  <c:v>0.28107709713215068</c:v>
                </c:pt>
                <c:pt idx="68">
                  <c:v>0.38615394138442577</c:v>
                </c:pt>
                <c:pt idx="69">
                  <c:v>0.24584635229643223</c:v>
                </c:pt>
                <c:pt idx="70">
                  <c:v>0.29800016327456669</c:v>
                </c:pt>
                <c:pt idx="71">
                  <c:v>0.26292326518961573</c:v>
                </c:pt>
                <c:pt idx="72">
                  <c:v>0.44646158447162326</c:v>
                </c:pt>
                <c:pt idx="73">
                  <c:v>0.35876934836974766</c:v>
                </c:pt>
                <c:pt idx="74">
                  <c:v>0.34123090059656236</c:v>
                </c:pt>
                <c:pt idx="75">
                  <c:v>0.26215403677816351</c:v>
                </c:pt>
                <c:pt idx="76">
                  <c:v>0.30569246679476936</c:v>
                </c:pt>
                <c:pt idx="77">
                  <c:v>0.48953847143239543</c:v>
                </c:pt>
                <c:pt idx="78">
                  <c:v>0.44569235444457539</c:v>
                </c:pt>
                <c:pt idx="79">
                  <c:v>0.38430778975878288</c:v>
                </c:pt>
                <c:pt idx="80">
                  <c:v>0.29646170509754982</c:v>
                </c:pt>
                <c:pt idx="81">
                  <c:v>0.27892325670678464</c:v>
                </c:pt>
                <c:pt idx="82">
                  <c:v>0.26138480806679709</c:v>
                </c:pt>
                <c:pt idx="83">
                  <c:v>0.36646165046199475</c:v>
                </c:pt>
                <c:pt idx="84">
                  <c:v>0.35769242673053236</c:v>
                </c:pt>
                <c:pt idx="87">
                  <c:v>1.2927423246742937E-2</c:v>
                </c:pt>
                <c:pt idx="88">
                  <c:v>3.9227580411712974E-2</c:v>
                </c:pt>
                <c:pt idx="89">
                  <c:v>3.1352416716329295E-2</c:v>
                </c:pt>
                <c:pt idx="90">
                  <c:v>0.18841033193945678</c:v>
                </c:pt>
                <c:pt idx="91">
                  <c:v>0.25809825762123029</c:v>
                </c:pt>
                <c:pt idx="92">
                  <c:v>0.26686496838012652</c:v>
                </c:pt>
                <c:pt idx="93">
                  <c:v>0.21560200244204428</c:v>
                </c:pt>
                <c:pt idx="94">
                  <c:v>0.31099569662445392</c:v>
                </c:pt>
                <c:pt idx="95">
                  <c:v>0.27667179944539422</c:v>
                </c:pt>
                <c:pt idx="96">
                  <c:v>0.2338783683043518</c:v>
                </c:pt>
                <c:pt idx="97">
                  <c:v>0.27741474226336332</c:v>
                </c:pt>
                <c:pt idx="98">
                  <c:v>0.23432413439513944</c:v>
                </c:pt>
                <c:pt idx="101">
                  <c:v>1.4001908883136999E-7</c:v>
                </c:pt>
                <c:pt idx="102">
                  <c:v>0.11607161595751476</c:v>
                </c:pt>
                <c:pt idx="103">
                  <c:v>0.12500021525047098</c:v>
                </c:pt>
                <c:pt idx="104">
                  <c:v>0.12500022541242212</c:v>
                </c:pt>
                <c:pt idx="105">
                  <c:v>0.20535734640544601</c:v>
                </c:pt>
                <c:pt idx="106">
                  <c:v>0.23214305164351193</c:v>
                </c:pt>
                <c:pt idx="107">
                  <c:v>0.26785732476385099</c:v>
                </c:pt>
                <c:pt idx="108">
                  <c:v>0.24107163251829206</c:v>
                </c:pt>
                <c:pt idx="110">
                  <c:v>8.7719399119504424E-2</c:v>
                </c:pt>
                <c:pt idx="111">
                  <c:v>5.2631743251986919E-2</c:v>
                </c:pt>
              </c:numCache>
            </c:numRef>
          </c:yVal>
          <c:smooth val="0"/>
        </c:ser>
        <c:ser>
          <c:idx val="1"/>
          <c:order val="1"/>
          <c:spPr>
            <a:ln w="25400">
              <a:solidFill>
                <a:schemeClr val="tx1"/>
              </a:solidFill>
              <a:prstDash val="sysDash"/>
            </a:ln>
          </c:spPr>
          <c:marker>
            <c:symbol val="none"/>
          </c:marker>
          <c:xVal>
            <c:numRef>
              <c:f>'C:\Documents and Settings\vm\Application Data\Microsoft\Excel\[foram_specific.xlsx]growth'!$E$11:$E$18</c:f>
              <c:numCache>
                <c:formatCode>General</c:formatCode>
                <c:ptCount val="8"/>
                <c:pt idx="0">
                  <c:v>0</c:v>
                </c:pt>
                <c:pt idx="1">
                  <c:v>5</c:v>
                </c:pt>
                <c:pt idx="2">
                  <c:v>10</c:v>
                </c:pt>
                <c:pt idx="3">
                  <c:v>15</c:v>
                </c:pt>
                <c:pt idx="4">
                  <c:v>20</c:v>
                </c:pt>
                <c:pt idx="5">
                  <c:v>25</c:v>
                </c:pt>
                <c:pt idx="6">
                  <c:v>29.5</c:v>
                </c:pt>
                <c:pt idx="7">
                  <c:v>32.9</c:v>
                </c:pt>
              </c:numCache>
            </c:numRef>
          </c:xVal>
          <c:yVal>
            <c:numRef>
              <c:f>'C:\Documents and Settings\vm\Application Data\Microsoft\Excel\[foram_specific.xlsx]growth'!$H$11:$H$18</c:f>
              <c:numCache>
                <c:formatCode>General</c:formatCode>
                <c:ptCount val="8"/>
                <c:pt idx="0">
                  <c:v>4.5999999999999999E-2</c:v>
                </c:pt>
                <c:pt idx="1">
                  <c:v>6.5216255642285989E-2</c:v>
                </c:pt>
                <c:pt idx="2">
                  <c:v>9.2459999999999987E-2</c:v>
                </c:pt>
                <c:pt idx="3">
                  <c:v>0.13108467384099481</c:v>
                </c:pt>
                <c:pt idx="4">
                  <c:v>0.18584459999999994</c:v>
                </c:pt>
                <c:pt idx="5">
                  <c:v>0.2634801944203996</c:v>
                </c:pt>
                <c:pt idx="6">
                  <c:v>0.36073327202958477</c:v>
                </c:pt>
              </c:numCache>
            </c:numRef>
          </c:yVal>
          <c:smooth val="0"/>
        </c:ser>
        <c:ser>
          <c:idx val="2"/>
          <c:order val="2"/>
          <c:spPr>
            <a:ln w="28575">
              <a:noFill/>
            </a:ln>
          </c:spPr>
          <c:marker>
            <c:symbol val="x"/>
            <c:size val="4"/>
            <c:spPr>
              <a:noFill/>
              <a:ln>
                <a:solidFill>
                  <a:prstClr val="black"/>
                </a:solidFill>
              </a:ln>
            </c:spPr>
          </c:marker>
          <c:xVal>
            <c:numRef>
              <c:f>'C:\Documents and Settings\vm\Application Data\Microsoft\Excel\[foram_specific.xlsx]growth'!$B$2:$B$114</c:f>
              <c:numCache>
                <c:formatCode>General</c:formatCode>
                <c:ptCount val="113"/>
                <c:pt idx="0">
                  <c:v>11.524390803692071</c:v>
                </c:pt>
                <c:pt idx="1">
                  <c:v>14.939031561115124</c:v>
                </c:pt>
                <c:pt idx="2">
                  <c:v>16.219520166608323</c:v>
                </c:pt>
                <c:pt idx="3">
                  <c:v>17.073178005030179</c:v>
                </c:pt>
                <c:pt idx="4">
                  <c:v>19.634152993272323</c:v>
                </c:pt>
                <c:pt idx="5">
                  <c:v>20.914642468589399</c:v>
                </c:pt>
                <c:pt idx="6">
                  <c:v>21.768300073751114</c:v>
                </c:pt>
                <c:pt idx="7">
                  <c:v>22.195130350848729</c:v>
                </c:pt>
                <c:pt idx="8">
                  <c:v>23.475616650678568</c:v>
                </c:pt>
                <c:pt idx="9">
                  <c:v>23.475617411693715</c:v>
                </c:pt>
                <c:pt idx="10">
                  <c:v>23.475617411693715</c:v>
                </c:pt>
                <c:pt idx="11">
                  <c:v>23.475617777332502</c:v>
                </c:pt>
                <c:pt idx="12">
                  <c:v>25.182933350702054</c:v>
                </c:pt>
                <c:pt idx="13">
                  <c:v>25.182933852501026</c:v>
                </c:pt>
                <c:pt idx="14">
                  <c:v>26.036591673637048</c:v>
                </c:pt>
                <c:pt idx="15">
                  <c:v>26.463420908400149</c:v>
                </c:pt>
                <c:pt idx="16">
                  <c:v>26.890249884155207</c:v>
                </c:pt>
                <c:pt idx="17">
                  <c:v>27.317078749579753</c:v>
                </c:pt>
                <c:pt idx="18">
                  <c:v>27.743907922187709</c:v>
                </c:pt>
                <c:pt idx="19">
                  <c:v>28.170736850852141</c:v>
                </c:pt>
                <c:pt idx="20">
                  <c:v>29.0243950199085</c:v>
                </c:pt>
                <c:pt idx="21">
                  <c:v>29.451223934512473</c:v>
                </c:pt>
                <c:pt idx="22">
                  <c:v>30.731710617222795</c:v>
                </c:pt>
                <c:pt idx="23">
                  <c:v>32.439024897100545</c:v>
                </c:pt>
                <c:pt idx="24">
                  <c:v>9.6987951807451598</c:v>
                </c:pt>
                <c:pt idx="25">
                  <c:v>11.385544305204192</c:v>
                </c:pt>
                <c:pt idx="26">
                  <c:v>13.493982022901115</c:v>
                </c:pt>
                <c:pt idx="27">
                  <c:v>15.602416685370526</c:v>
                </c:pt>
                <c:pt idx="28">
                  <c:v>23.192777861701579</c:v>
                </c:pt>
                <c:pt idx="29">
                  <c:v>23.192778026885936</c:v>
                </c:pt>
                <c:pt idx="30">
                  <c:v>23.192778462714408</c:v>
                </c:pt>
                <c:pt idx="31">
                  <c:v>23.19277882229559</c:v>
                </c:pt>
                <c:pt idx="32">
                  <c:v>23.192778927821859</c:v>
                </c:pt>
                <c:pt idx="33">
                  <c:v>23.192779026993612</c:v>
                </c:pt>
                <c:pt idx="34">
                  <c:v>23.192779290609739</c:v>
                </c:pt>
                <c:pt idx="35">
                  <c:v>24.879525673437747</c:v>
                </c:pt>
                <c:pt idx="36">
                  <c:v>26.144584682313273</c:v>
                </c:pt>
                <c:pt idx="37">
                  <c:v>29.096388930850786</c:v>
                </c:pt>
                <c:pt idx="38">
                  <c:v>29.096389848272146</c:v>
                </c:pt>
                <c:pt idx="39">
                  <c:v>30.783134733704184</c:v>
                </c:pt>
                <c:pt idx="40">
                  <c:v>32.048192771086939</c:v>
                </c:pt>
                <c:pt idx="41">
                  <c:v>8.0120481927948397</c:v>
                </c:pt>
                <c:pt idx="42">
                  <c:v>8.8554248378228895</c:v>
                </c:pt>
                <c:pt idx="43">
                  <c:v>12.650606459280873</c:v>
                </c:pt>
                <c:pt idx="44">
                  <c:v>16.024101987095083</c:v>
                </c:pt>
                <c:pt idx="45">
                  <c:v>18.975908666383315</c:v>
                </c:pt>
                <c:pt idx="46">
                  <c:v>28.253014306972435</c:v>
                </c:pt>
                <c:pt idx="47">
                  <c:v>31.20481979724218</c:v>
                </c:pt>
                <c:pt idx="48">
                  <c:v>32.469879518074521</c:v>
                </c:pt>
                <c:pt idx="49">
                  <c:v>4.2168674699066102</c:v>
                </c:pt>
                <c:pt idx="50">
                  <c:v>5.9036166134330372</c:v>
                </c:pt>
                <c:pt idx="51">
                  <c:v>9.2771110857601862</c:v>
                </c:pt>
                <c:pt idx="52">
                  <c:v>12.650606459280873</c:v>
                </c:pt>
                <c:pt idx="53">
                  <c:v>16.024101202663608</c:v>
                </c:pt>
                <c:pt idx="54">
                  <c:v>19.397595385185475</c:v>
                </c:pt>
                <c:pt idx="55">
                  <c:v>22.771084337360161</c:v>
                </c:pt>
                <c:pt idx="56">
                  <c:v>11.810595433186649</c:v>
                </c:pt>
                <c:pt idx="57">
                  <c:v>13.867929165948325</c:v>
                </c:pt>
                <c:pt idx="58">
                  <c:v>15.564590098228987</c:v>
                </c:pt>
                <c:pt idx="59">
                  <c:v>19.237310220229354</c:v>
                </c:pt>
                <c:pt idx="60">
                  <c:v>19.64877621418999</c:v>
                </c:pt>
                <c:pt idx="61">
                  <c:v>19.669094992377396</c:v>
                </c:pt>
                <c:pt idx="62">
                  <c:v>20.908572612966971</c:v>
                </c:pt>
                <c:pt idx="63">
                  <c:v>22.188687879441581</c:v>
                </c:pt>
                <c:pt idx="64">
                  <c:v>22.981140998141598</c:v>
                </c:pt>
                <c:pt idx="65">
                  <c:v>22.991300542017736</c:v>
                </c:pt>
                <c:pt idx="66">
                  <c:v>23.001460074696602</c:v>
                </c:pt>
                <c:pt idx="67">
                  <c:v>23.026858846165293</c:v>
                </c:pt>
                <c:pt idx="68">
                  <c:v>23.387526953952083</c:v>
                </c:pt>
                <c:pt idx="69">
                  <c:v>23.468803145704065</c:v>
                </c:pt>
                <c:pt idx="70">
                  <c:v>24.703200628582103</c:v>
                </c:pt>
                <c:pt idx="71">
                  <c:v>24.723519687236895</c:v>
                </c:pt>
                <c:pt idx="72">
                  <c:v>26.303345191181393</c:v>
                </c:pt>
                <c:pt idx="73">
                  <c:v>26.35414324047569</c:v>
                </c:pt>
                <c:pt idx="74">
                  <c:v>26.364302837841784</c:v>
                </c:pt>
                <c:pt idx="75">
                  <c:v>26.831646230638299</c:v>
                </c:pt>
                <c:pt idx="76">
                  <c:v>27.649497814340172</c:v>
                </c:pt>
                <c:pt idx="77">
                  <c:v>28.386072249821417</c:v>
                </c:pt>
                <c:pt idx="78">
                  <c:v>28.411471329552771</c:v>
                </c:pt>
                <c:pt idx="79">
                  <c:v>28.447030028094044</c:v>
                </c:pt>
                <c:pt idx="80">
                  <c:v>28.919453365278077</c:v>
                </c:pt>
                <c:pt idx="81">
                  <c:v>28.929612978174543</c:v>
                </c:pt>
                <c:pt idx="82">
                  <c:v>28.939772586188202</c:v>
                </c:pt>
                <c:pt idx="83">
                  <c:v>29.300440103126945</c:v>
                </c:pt>
                <c:pt idx="84">
                  <c:v>29.305519917458462</c:v>
                </c:pt>
                <c:pt idx="85">
                  <c:v>30.631353352062693</c:v>
                </c:pt>
                <c:pt idx="86">
                  <c:v>32.876633893268043</c:v>
                </c:pt>
                <c:pt idx="87">
                  <c:v>12.228915662670644</c:v>
                </c:pt>
                <c:pt idx="88">
                  <c:v>13.493977519408833</c:v>
                </c:pt>
                <c:pt idx="89">
                  <c:v>15.602410726642894</c:v>
                </c:pt>
                <c:pt idx="90">
                  <c:v>21.084344663058765</c:v>
                </c:pt>
                <c:pt idx="91">
                  <c:v>23.192778927821859</c:v>
                </c:pt>
                <c:pt idx="92">
                  <c:v>23.614465586685018</c:v>
                </c:pt>
                <c:pt idx="93">
                  <c:v>24.879524689192181</c:v>
                </c:pt>
                <c:pt idx="94">
                  <c:v>26.566271516571302</c:v>
                </c:pt>
                <c:pt idx="95">
                  <c:v>26.987957854485309</c:v>
                </c:pt>
                <c:pt idx="96">
                  <c:v>27.831330630546795</c:v>
                </c:pt>
                <c:pt idx="97">
                  <c:v>29.096390224146415</c:v>
                </c:pt>
                <c:pt idx="98">
                  <c:v>29.096390100630551</c:v>
                </c:pt>
                <c:pt idx="99">
                  <c:v>30.361448959158995</c:v>
                </c:pt>
                <c:pt idx="100">
                  <c:v>32.469880408162908</c:v>
                </c:pt>
                <c:pt idx="101">
                  <c:v>6.3253012048445179</c:v>
                </c:pt>
                <c:pt idx="102">
                  <c:v>10.120488198270722</c:v>
                </c:pt>
                <c:pt idx="103">
                  <c:v>13.072295679857966</c:v>
                </c:pt>
                <c:pt idx="104">
                  <c:v>14.337355844604911</c:v>
                </c:pt>
                <c:pt idx="105">
                  <c:v>16.02410538829902</c:v>
                </c:pt>
                <c:pt idx="106">
                  <c:v>17.289166046928742</c:v>
                </c:pt>
                <c:pt idx="107">
                  <c:v>21.927719422026708</c:v>
                </c:pt>
                <c:pt idx="108">
                  <c:v>25.301211615953495</c:v>
                </c:pt>
                <c:pt idx="109">
                  <c:v>28.253012048198713</c:v>
                </c:pt>
                <c:pt idx="110">
                  <c:v>4.5921672541726446</c:v>
                </c:pt>
                <c:pt idx="111">
                  <c:v>7.985488985602716</c:v>
                </c:pt>
                <c:pt idx="112">
                  <c:v>12.232220970765072</c:v>
                </c:pt>
              </c:numCache>
            </c:numRef>
          </c:xVal>
          <c:yVal>
            <c:numRef>
              <c:f>'C:\Documents and Settings\vm\Application Data\Microsoft\Excel\[foram_specific.xlsx]growth'!$I$2:$I$114</c:f>
              <c:numCache>
                <c:formatCode>General</c:formatCode>
                <c:ptCount val="113"/>
                <c:pt idx="22">
                  <c:v>0.18106496221870316</c:v>
                </c:pt>
                <c:pt idx="23">
                  <c:v>1.211384221446804E-2</c:v>
                </c:pt>
                <c:pt idx="36">
                  <c:v>0.24630789331005584</c:v>
                </c:pt>
                <c:pt idx="37">
                  <c:v>9.8307992352161908E-2</c:v>
                </c:pt>
                <c:pt idx="38">
                  <c:v>0.17723102023843162</c:v>
                </c:pt>
                <c:pt idx="39">
                  <c:v>6.3846477845009159E-2</c:v>
                </c:pt>
                <c:pt idx="40">
                  <c:v>1.1692664367461898E-2</c:v>
                </c:pt>
                <c:pt idx="46">
                  <c:v>5.4154168809316637E-2</c:v>
                </c:pt>
                <c:pt idx="47">
                  <c:v>2.0154195822995068E-2</c:v>
                </c:pt>
                <c:pt idx="48">
                  <c:v>1.1846511586605111E-2</c:v>
                </c:pt>
                <c:pt idx="55">
                  <c:v>8.7722517546536868E-3</c:v>
                </c:pt>
                <c:pt idx="85">
                  <c:v>0.25200020060543277</c:v>
                </c:pt>
                <c:pt idx="86">
                  <c:v>1.4461894809401339E-2</c:v>
                </c:pt>
                <c:pt idx="99">
                  <c:v>0.12273431361667954</c:v>
                </c:pt>
                <c:pt idx="100">
                  <c:v>3.7296032904536536E-2</c:v>
                </c:pt>
                <c:pt idx="109">
                  <c:v>3.5080661042741212E-7</c:v>
                </c:pt>
                <c:pt idx="112">
                  <c:v>2.3127985359220122E-7</c:v>
                </c:pt>
              </c:numCache>
            </c:numRef>
          </c:yVal>
          <c:smooth val="0"/>
        </c:ser>
        <c:dLbls>
          <c:showLegendKey val="0"/>
          <c:showVal val="0"/>
          <c:showCatName val="0"/>
          <c:showSerName val="0"/>
          <c:showPercent val="0"/>
          <c:showBubbleSize val="0"/>
        </c:dLbls>
        <c:axId val="119732040"/>
        <c:axId val="119731256"/>
      </c:scatterChart>
      <c:valAx>
        <c:axId val="119732040"/>
        <c:scaling>
          <c:orientation val="minMax"/>
          <c:max val="33"/>
          <c:min val="0"/>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119731256"/>
        <c:crosses val="autoZero"/>
        <c:crossBetween val="midCat"/>
      </c:valAx>
      <c:valAx>
        <c:axId val="119731256"/>
        <c:scaling>
          <c:orientation val="minMax"/>
          <c:max val="0.5"/>
          <c:min val="0"/>
        </c:scaling>
        <c:delete val="0"/>
        <c:axPos val="l"/>
        <c:title>
          <c:tx>
            <c:rich>
              <a:bodyPr rot="-5400000" vert="horz"/>
              <a:lstStyle/>
              <a:p>
                <a:pPr>
                  <a:defRPr/>
                </a:pPr>
                <a:r>
                  <a:rPr lang="en-US"/>
                  <a:t>growth (d</a:t>
                </a:r>
                <a:r>
                  <a:rPr lang="en-US" baseline="30000"/>
                  <a:t>-1</a:t>
                </a:r>
                <a:r>
                  <a:rPr lang="en-US"/>
                  <a:t>)</a:t>
                </a:r>
              </a:p>
            </c:rich>
          </c:tx>
          <c:layout>
            <c:manualLayout>
              <c:xMode val="edge"/>
              <c:yMode val="edge"/>
              <c:x val="2.3886701662292208E-3"/>
              <c:y val="0.35204806335624367"/>
            </c:manualLayout>
          </c:layout>
          <c:overlay val="0"/>
        </c:title>
        <c:numFmt formatCode="General" sourceLinked="1"/>
        <c:majorTickMark val="out"/>
        <c:minorTickMark val="none"/>
        <c:tickLblPos val="nextTo"/>
        <c:crossAx val="119732040"/>
        <c:crosses val="autoZero"/>
        <c:crossBetween val="midCat"/>
        <c:majorUnit val="0.5"/>
      </c:valAx>
    </c:plotArea>
    <c:plotVisOnly val="1"/>
    <c:dispBlanksAs val="gap"/>
    <c:showDLblsOverMax val="0"/>
  </c:chart>
  <c:txPr>
    <a:bodyPr/>
    <a:lstStyle/>
    <a:p>
      <a:pPr>
        <a:defRPr sz="1400" baseline="0"/>
      </a:pPr>
      <a:endParaRPr lang="en-US"/>
    </a:p>
  </c:txPr>
  <c:printSettings>
    <c:headerFooter/>
    <c:pageMargins b="0.750000000000003" l="0.70000000000000062" r="0.70000000000000062" t="0.75000000000000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e</a:t>
            </a:r>
          </a:p>
        </c:rich>
      </c:tx>
      <c:layout>
        <c:manualLayout>
          <c:xMode val="edge"/>
          <c:yMode val="edge"/>
          <c:x val="0.1410347769028871"/>
          <c:y val="5.086705202312141E-2"/>
        </c:manualLayout>
      </c:layout>
      <c:overlay val="1"/>
    </c:title>
    <c:autoTitleDeleted val="0"/>
    <c:plotArea>
      <c:layout>
        <c:manualLayout>
          <c:layoutTarget val="inner"/>
          <c:xMode val="edge"/>
          <c:yMode val="edge"/>
          <c:x val="0.14225896762904636"/>
          <c:y val="5.1341131491511538E-2"/>
          <c:w val="0.82136614173228106"/>
          <c:h val="0.75420035501342675"/>
        </c:manualLayout>
      </c:layout>
      <c:scatterChart>
        <c:scatterStyle val="lineMarker"/>
        <c:varyColors val="0"/>
        <c:ser>
          <c:idx val="0"/>
          <c:order val="0"/>
          <c:spPr>
            <a:ln w="28575">
              <a:noFill/>
            </a:ln>
          </c:spPr>
          <c:marker>
            <c:symbol val="x"/>
            <c:size val="7"/>
            <c:spPr>
              <a:noFill/>
              <a:ln>
                <a:solidFill>
                  <a:prstClr val="black"/>
                </a:solidFill>
              </a:ln>
            </c:spPr>
          </c:marker>
          <c:xVal>
            <c:numRef>
              <c:f>'C:\Documents and Settings\vm\Application Data\Microsoft\Excel\[foram_specific.xlsx]respiration'!$B$3:$B$25</c:f>
              <c:numCache>
                <c:formatCode>General</c:formatCode>
                <c:ptCount val="23"/>
                <c:pt idx="0">
                  <c:v>20</c:v>
                </c:pt>
                <c:pt idx="1">
                  <c:v>28</c:v>
                </c:pt>
                <c:pt idx="2">
                  <c:v>25</c:v>
                </c:pt>
                <c:pt idx="3">
                  <c:v>21</c:v>
                </c:pt>
                <c:pt idx="4">
                  <c:v>21</c:v>
                </c:pt>
                <c:pt idx="5">
                  <c:v>21</c:v>
                </c:pt>
                <c:pt idx="6">
                  <c:v>21</c:v>
                </c:pt>
                <c:pt idx="7">
                  <c:v>21</c:v>
                </c:pt>
                <c:pt idx="8">
                  <c:v>29.3</c:v>
                </c:pt>
                <c:pt idx="9">
                  <c:v>24.3</c:v>
                </c:pt>
                <c:pt idx="10">
                  <c:v>19.899999999999999</c:v>
                </c:pt>
                <c:pt idx="11">
                  <c:v>15.3</c:v>
                </c:pt>
                <c:pt idx="12">
                  <c:v>24.1</c:v>
                </c:pt>
                <c:pt idx="13">
                  <c:v>17.3</c:v>
                </c:pt>
                <c:pt idx="14">
                  <c:v>21.6</c:v>
                </c:pt>
                <c:pt idx="15">
                  <c:v>29.6</c:v>
                </c:pt>
                <c:pt idx="16">
                  <c:v>24.1</c:v>
                </c:pt>
                <c:pt idx="17">
                  <c:v>19.399999999999999</c:v>
                </c:pt>
                <c:pt idx="18">
                  <c:v>24.2</c:v>
                </c:pt>
                <c:pt idx="19">
                  <c:v>29.5</c:v>
                </c:pt>
                <c:pt idx="20">
                  <c:v>24.3</c:v>
                </c:pt>
                <c:pt idx="21">
                  <c:v>27.8</c:v>
                </c:pt>
                <c:pt idx="22">
                  <c:v>18.7</c:v>
                </c:pt>
              </c:numCache>
            </c:numRef>
          </c:xVal>
          <c:yVal>
            <c:numRef>
              <c:f>'C:\Documents and Settings\vm\Application Data\Microsoft\Excel\[foram_specific.xlsx]respiration'!$E$3:$E$25</c:f>
              <c:numCache>
                <c:formatCode>General</c:formatCode>
                <c:ptCount val="23"/>
                <c:pt idx="2">
                  <c:v>0.31305959002526329</c:v>
                </c:pt>
                <c:pt idx="3">
                  <c:v>0.333158298891294</c:v>
                </c:pt>
                <c:pt idx="4">
                  <c:v>0.38277762000276327</c:v>
                </c:pt>
                <c:pt idx="5">
                  <c:v>0.39415543609246984</c:v>
                </c:pt>
                <c:pt idx="6">
                  <c:v>0.13923748389213245</c:v>
                </c:pt>
                <c:pt idx="7">
                  <c:v>0.27887105940785289</c:v>
                </c:pt>
                <c:pt idx="8">
                  <c:v>0.13479323034196924</c:v>
                </c:pt>
                <c:pt idx="9">
                  <c:v>7.62181616593334E-2</c:v>
                </c:pt>
                <c:pt idx="10">
                  <c:v>4.2343423144074105E-2</c:v>
                </c:pt>
                <c:pt idx="11">
                  <c:v>2.470033016737656E-2</c:v>
                </c:pt>
                <c:pt idx="12">
                  <c:v>0.13610044024315038</c:v>
                </c:pt>
                <c:pt idx="13">
                  <c:v>4.7476897759238502E-2</c:v>
                </c:pt>
                <c:pt idx="14">
                  <c:v>6.0137403828368782E-2</c:v>
                </c:pt>
                <c:pt idx="15">
                  <c:v>0.13694967662312174</c:v>
                </c:pt>
                <c:pt idx="16">
                  <c:v>7.2892569815532549E-2</c:v>
                </c:pt>
                <c:pt idx="17">
                  <c:v>3.9988315676281756E-2</c:v>
                </c:pt>
                <c:pt idx="18">
                  <c:v>9.8918465093960128E-2</c:v>
                </c:pt>
                <c:pt idx="19">
                  <c:v>0.14101142896373042</c:v>
                </c:pt>
                <c:pt idx="20">
                  <c:v>0.10560409869233534</c:v>
                </c:pt>
                <c:pt idx="21">
                  <c:v>0.17257255152162118</c:v>
                </c:pt>
                <c:pt idx="22">
                  <c:v>8.757413062291225E-2</c:v>
                </c:pt>
              </c:numCache>
            </c:numRef>
          </c:yVal>
          <c:smooth val="0"/>
        </c:ser>
        <c:ser>
          <c:idx val="2"/>
          <c:order val="1"/>
          <c:spPr>
            <a:ln w="25400">
              <a:solidFill>
                <a:schemeClr val="tx1"/>
              </a:solidFill>
            </a:ln>
          </c:spPr>
          <c:marker>
            <c:symbol val="none"/>
          </c:marker>
          <c:xVal>
            <c:numRef>
              <c:f>'Foraminifer respiration'!$G$12:$G$18</c:f>
              <c:numCache>
                <c:formatCode>General</c:formatCode>
                <c:ptCount val="7"/>
                <c:pt idx="0">
                  <c:v>0</c:v>
                </c:pt>
                <c:pt idx="1">
                  <c:v>5</c:v>
                </c:pt>
                <c:pt idx="2">
                  <c:v>10</c:v>
                </c:pt>
                <c:pt idx="3">
                  <c:v>15</c:v>
                </c:pt>
                <c:pt idx="4">
                  <c:v>20</c:v>
                </c:pt>
                <c:pt idx="5">
                  <c:v>25</c:v>
                </c:pt>
                <c:pt idx="6">
                  <c:v>30</c:v>
                </c:pt>
              </c:numCache>
            </c:numRef>
          </c:xVal>
          <c:yVal>
            <c:numRef>
              <c:f>'Foraminifer respiration'!$I$12:$I$18</c:f>
              <c:numCache>
                <c:formatCode>General</c:formatCode>
                <c:ptCount val="7"/>
                <c:pt idx="0">
                  <c:v>5.0000000000000001E-3</c:v>
                </c:pt>
                <c:pt idx="1">
                  <c:v>7.6825387384517807E-3</c:v>
                </c:pt>
                <c:pt idx="2">
                  <c:v>1.1804280293562458E-2</c:v>
                </c:pt>
                <c:pt idx="3">
                  <c:v>1.8137368126967309E-2</c:v>
                </c:pt>
                <c:pt idx="4">
                  <c:v>2.7868206649797393E-2</c:v>
                </c:pt>
                <c:pt idx="5">
                  <c:v>4.2819715431649599E-2</c:v>
                </c:pt>
                <c:pt idx="6">
                  <c:v>6.5792824514625925E-2</c:v>
                </c:pt>
              </c:numCache>
            </c:numRef>
          </c:yVal>
          <c:smooth val="0"/>
        </c:ser>
        <c:ser>
          <c:idx val="1"/>
          <c:order val="2"/>
          <c:tx>
            <c:v>fit</c:v>
          </c:tx>
          <c:spPr>
            <a:ln w="25400">
              <a:solidFill>
                <a:schemeClr val="tx1"/>
              </a:solidFill>
              <a:prstDash val="sysDot"/>
            </a:ln>
          </c:spPr>
          <c:marker>
            <c:symbol val="none"/>
          </c:marker>
          <c:xVal>
            <c:numRef>
              <c:f>'Foraminifer respiration'!$G$12:$G$18</c:f>
              <c:numCache>
                <c:formatCode>General</c:formatCode>
                <c:ptCount val="7"/>
                <c:pt idx="0">
                  <c:v>0</c:v>
                </c:pt>
                <c:pt idx="1">
                  <c:v>5</c:v>
                </c:pt>
                <c:pt idx="2">
                  <c:v>10</c:v>
                </c:pt>
                <c:pt idx="3">
                  <c:v>15</c:v>
                </c:pt>
                <c:pt idx="4">
                  <c:v>20</c:v>
                </c:pt>
                <c:pt idx="5">
                  <c:v>25</c:v>
                </c:pt>
                <c:pt idx="6">
                  <c:v>30</c:v>
                </c:pt>
              </c:numCache>
            </c:numRef>
          </c:xVal>
          <c:yVal>
            <c:numRef>
              <c:f>'Foraminifer respiration'!$H$12:$H$18</c:f>
              <c:numCache>
                <c:formatCode>General</c:formatCode>
                <c:ptCount val="7"/>
                <c:pt idx="0">
                  <c:v>1.8461189964107401E-2</c:v>
                </c:pt>
                <c:pt idx="1">
                  <c:v>2.836576141143447E-2</c:v>
                </c:pt>
                <c:pt idx="2">
                  <c:v>4.3584212177805198E-2</c:v>
                </c:pt>
                <c:pt idx="3">
                  <c:v>6.6967479688178067E-2</c:v>
                </c:pt>
                <c:pt idx="4">
                  <c:v>0.10289605138418216</c:v>
                </c:pt>
                <c:pt idx="5">
                  <c:v>0.15810058015854087</c:v>
                </c:pt>
                <c:pt idx="6">
                  <c:v>0.24292276632793827</c:v>
                </c:pt>
              </c:numCache>
            </c:numRef>
          </c:yVal>
          <c:smooth val="0"/>
        </c:ser>
        <c:dLbls>
          <c:showLegendKey val="0"/>
          <c:showVal val="0"/>
          <c:showCatName val="0"/>
          <c:showSerName val="0"/>
          <c:showPercent val="0"/>
          <c:showBubbleSize val="0"/>
        </c:dLbls>
        <c:axId val="119731648"/>
        <c:axId val="119732432"/>
      </c:scatterChart>
      <c:valAx>
        <c:axId val="119731648"/>
        <c:scaling>
          <c:orientation val="minMax"/>
          <c:max val="30"/>
          <c:min val="0"/>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119732432"/>
        <c:crosses val="autoZero"/>
        <c:crossBetween val="midCat"/>
        <c:majorUnit val="10"/>
      </c:valAx>
      <c:valAx>
        <c:axId val="119732432"/>
        <c:scaling>
          <c:orientation val="minMax"/>
          <c:max val="0.4"/>
        </c:scaling>
        <c:delete val="0"/>
        <c:axPos val="l"/>
        <c:title>
          <c:tx>
            <c:rich>
              <a:bodyPr rot="-5400000" vert="horz"/>
              <a:lstStyle/>
              <a:p>
                <a:pPr>
                  <a:defRPr/>
                </a:pPr>
                <a:r>
                  <a:rPr lang="en-US"/>
                  <a:t>respiration (d</a:t>
                </a:r>
                <a:r>
                  <a:rPr lang="en-US" baseline="30000"/>
                  <a:t>-1</a:t>
                </a:r>
                <a:r>
                  <a:rPr lang="en-US"/>
                  <a:t>)</a:t>
                </a:r>
              </a:p>
            </c:rich>
          </c:tx>
          <c:layout>
            <c:manualLayout>
              <c:xMode val="edge"/>
              <c:yMode val="edge"/>
              <c:x val="1.4286964129483827E-3"/>
              <c:y val="0.28780556187702105"/>
            </c:manualLayout>
          </c:layout>
          <c:overlay val="0"/>
        </c:title>
        <c:numFmt formatCode="General" sourceLinked="1"/>
        <c:majorTickMark val="out"/>
        <c:minorTickMark val="none"/>
        <c:tickLblPos val="nextTo"/>
        <c:crossAx val="119731648"/>
        <c:crosses val="autoZero"/>
        <c:crossBetween val="midCat"/>
        <c:majorUnit val="0.1"/>
      </c:valAx>
    </c:plotArea>
    <c:plotVisOnly val="1"/>
    <c:dispBlanksAs val="gap"/>
    <c:showDLblsOverMax val="0"/>
  </c:chart>
  <c:txPr>
    <a:bodyPr/>
    <a:lstStyle/>
    <a:p>
      <a:pPr>
        <a:defRPr sz="1400" baseline="0"/>
      </a:pPr>
      <a:endParaRPr lang="en-US"/>
    </a:p>
  </c:txPr>
  <c:printSettings>
    <c:headerFooter/>
    <c:pageMargins b="0.75000000000000255" l="0.70000000000000062" r="0.70000000000000062" t="0.750000000000002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c</a:t>
            </a:r>
          </a:p>
        </c:rich>
      </c:tx>
      <c:layout>
        <c:manualLayout>
          <c:xMode val="edge"/>
          <c:yMode val="edge"/>
          <c:x val="0.14579155730533688"/>
          <c:y val="5.086705202312141E-2"/>
        </c:manualLayout>
      </c:layout>
      <c:overlay val="1"/>
    </c:title>
    <c:autoTitleDeleted val="0"/>
    <c:plotArea>
      <c:layout>
        <c:manualLayout>
          <c:layoutTarget val="inner"/>
          <c:xMode val="edge"/>
          <c:yMode val="edge"/>
          <c:x val="0.14184711286089283"/>
          <c:y val="5.1341131491511538E-2"/>
          <c:w val="0.79992847769029019"/>
          <c:h val="0.75882463247007936"/>
        </c:manualLayout>
      </c:layout>
      <c:scatterChart>
        <c:scatterStyle val="lineMarker"/>
        <c:varyColors val="0"/>
        <c:ser>
          <c:idx val="0"/>
          <c:order val="0"/>
          <c:spPr>
            <a:ln w="28575">
              <a:noFill/>
            </a:ln>
          </c:spPr>
          <c:marker>
            <c:symbol val="x"/>
            <c:size val="7"/>
            <c:spPr>
              <a:noFill/>
              <a:ln>
                <a:solidFill>
                  <a:prstClr val="black"/>
                </a:solidFill>
              </a:ln>
            </c:spPr>
          </c:marker>
          <c:xVal>
            <c:numRef>
              <c:f>[2]coc_growth!$A$7:$A$271</c:f>
              <c:numCache>
                <c:formatCode>General</c:formatCode>
                <c:ptCount val="265"/>
                <c:pt idx="0">
                  <c:v>6</c:v>
                </c:pt>
                <c:pt idx="1">
                  <c:v>9</c:v>
                </c:pt>
                <c:pt idx="2">
                  <c:v>12</c:v>
                </c:pt>
                <c:pt idx="3">
                  <c:v>15</c:v>
                </c:pt>
                <c:pt idx="4">
                  <c:v>15</c:v>
                </c:pt>
                <c:pt idx="5">
                  <c:v>20</c:v>
                </c:pt>
                <c:pt idx="6">
                  <c:v>20</c:v>
                </c:pt>
                <c:pt idx="7">
                  <c:v>25</c:v>
                </c:pt>
                <c:pt idx="8">
                  <c:v>12</c:v>
                </c:pt>
                <c:pt idx="9">
                  <c:v>15</c:v>
                </c:pt>
                <c:pt idx="10">
                  <c:v>15</c:v>
                </c:pt>
                <c:pt idx="11">
                  <c:v>20</c:v>
                </c:pt>
                <c:pt idx="12">
                  <c:v>20</c:v>
                </c:pt>
                <c:pt idx="13">
                  <c:v>25</c:v>
                </c:pt>
                <c:pt idx="14">
                  <c:v>9</c:v>
                </c:pt>
                <c:pt idx="15">
                  <c:v>12</c:v>
                </c:pt>
                <c:pt idx="16">
                  <c:v>15</c:v>
                </c:pt>
                <c:pt idx="17">
                  <c:v>15</c:v>
                </c:pt>
                <c:pt idx="18">
                  <c:v>20</c:v>
                </c:pt>
                <c:pt idx="19">
                  <c:v>20</c:v>
                </c:pt>
                <c:pt idx="20">
                  <c:v>6</c:v>
                </c:pt>
                <c:pt idx="21">
                  <c:v>12</c:v>
                </c:pt>
                <c:pt idx="22">
                  <c:v>15</c:v>
                </c:pt>
                <c:pt idx="23">
                  <c:v>15</c:v>
                </c:pt>
                <c:pt idx="24">
                  <c:v>20</c:v>
                </c:pt>
                <c:pt idx="25">
                  <c:v>20</c:v>
                </c:pt>
                <c:pt idx="26">
                  <c:v>9</c:v>
                </c:pt>
                <c:pt idx="27">
                  <c:v>12</c:v>
                </c:pt>
                <c:pt idx="28">
                  <c:v>15</c:v>
                </c:pt>
                <c:pt idx="29">
                  <c:v>15</c:v>
                </c:pt>
                <c:pt idx="30">
                  <c:v>20</c:v>
                </c:pt>
                <c:pt idx="31">
                  <c:v>20</c:v>
                </c:pt>
                <c:pt idx="32">
                  <c:v>25</c:v>
                </c:pt>
                <c:pt idx="33">
                  <c:v>17</c:v>
                </c:pt>
                <c:pt idx="34">
                  <c:v>11.67</c:v>
                </c:pt>
                <c:pt idx="35">
                  <c:v>14.97</c:v>
                </c:pt>
                <c:pt idx="36">
                  <c:v>15.83</c:v>
                </c:pt>
                <c:pt idx="37">
                  <c:v>17.48</c:v>
                </c:pt>
                <c:pt idx="38">
                  <c:v>18.95</c:v>
                </c:pt>
                <c:pt idx="39">
                  <c:v>18.98</c:v>
                </c:pt>
                <c:pt idx="40">
                  <c:v>20.64</c:v>
                </c:pt>
                <c:pt idx="41">
                  <c:v>22.16</c:v>
                </c:pt>
                <c:pt idx="42">
                  <c:v>22.49</c:v>
                </c:pt>
                <c:pt idx="43">
                  <c:v>24.58</c:v>
                </c:pt>
                <c:pt idx="44">
                  <c:v>27.14</c:v>
                </c:pt>
                <c:pt idx="45">
                  <c:v>10</c:v>
                </c:pt>
                <c:pt idx="46">
                  <c:v>10</c:v>
                </c:pt>
                <c:pt idx="47">
                  <c:v>15</c:v>
                </c:pt>
                <c:pt idx="48">
                  <c:v>16</c:v>
                </c:pt>
                <c:pt idx="49">
                  <c:v>16</c:v>
                </c:pt>
                <c:pt idx="50">
                  <c:v>20</c:v>
                </c:pt>
                <c:pt idx="51">
                  <c:v>20</c:v>
                </c:pt>
                <c:pt idx="52">
                  <c:v>20</c:v>
                </c:pt>
                <c:pt idx="53">
                  <c:v>20</c:v>
                </c:pt>
                <c:pt idx="54">
                  <c:v>24</c:v>
                </c:pt>
                <c:pt idx="55">
                  <c:v>24</c:v>
                </c:pt>
                <c:pt idx="56">
                  <c:v>24</c:v>
                </c:pt>
                <c:pt idx="57">
                  <c:v>24</c:v>
                </c:pt>
                <c:pt idx="58">
                  <c:v>26</c:v>
                </c:pt>
                <c:pt idx="59">
                  <c:v>15</c:v>
                </c:pt>
                <c:pt idx="60">
                  <c:v>21</c:v>
                </c:pt>
                <c:pt idx="61">
                  <c:v>20</c:v>
                </c:pt>
                <c:pt idx="62">
                  <c:v>24</c:v>
                </c:pt>
                <c:pt idx="63">
                  <c:v>18</c:v>
                </c:pt>
                <c:pt idx="64">
                  <c:v>18.23</c:v>
                </c:pt>
                <c:pt idx="65">
                  <c:v>17</c:v>
                </c:pt>
                <c:pt idx="66">
                  <c:v>17</c:v>
                </c:pt>
                <c:pt idx="67">
                  <c:v>17</c:v>
                </c:pt>
                <c:pt idx="68">
                  <c:v>17</c:v>
                </c:pt>
                <c:pt idx="69">
                  <c:v>17</c:v>
                </c:pt>
                <c:pt idx="70">
                  <c:v>17</c:v>
                </c:pt>
                <c:pt idx="71">
                  <c:v>17</c:v>
                </c:pt>
                <c:pt idx="72">
                  <c:v>17</c:v>
                </c:pt>
                <c:pt idx="73">
                  <c:v>17</c:v>
                </c:pt>
                <c:pt idx="74">
                  <c:v>17</c:v>
                </c:pt>
                <c:pt idx="75">
                  <c:v>17</c:v>
                </c:pt>
                <c:pt idx="76">
                  <c:v>17</c:v>
                </c:pt>
                <c:pt idx="77">
                  <c:v>17</c:v>
                </c:pt>
                <c:pt idx="78">
                  <c:v>15</c:v>
                </c:pt>
                <c:pt idx="79">
                  <c:v>15</c:v>
                </c:pt>
                <c:pt idx="80">
                  <c:v>15</c:v>
                </c:pt>
                <c:pt idx="81">
                  <c:v>15</c:v>
                </c:pt>
                <c:pt idx="82">
                  <c:v>17</c:v>
                </c:pt>
                <c:pt idx="83">
                  <c:v>17</c:v>
                </c:pt>
                <c:pt idx="84">
                  <c:v>17</c:v>
                </c:pt>
                <c:pt idx="85">
                  <c:v>5</c:v>
                </c:pt>
                <c:pt idx="86">
                  <c:v>11</c:v>
                </c:pt>
                <c:pt idx="87">
                  <c:v>15</c:v>
                </c:pt>
                <c:pt idx="88">
                  <c:v>20</c:v>
                </c:pt>
                <c:pt idx="89">
                  <c:v>11.9</c:v>
                </c:pt>
                <c:pt idx="90">
                  <c:v>12</c:v>
                </c:pt>
                <c:pt idx="91">
                  <c:v>12.2</c:v>
                </c:pt>
                <c:pt idx="92">
                  <c:v>15</c:v>
                </c:pt>
                <c:pt idx="93">
                  <c:v>16.100000000000001</c:v>
                </c:pt>
                <c:pt idx="94">
                  <c:v>16.3</c:v>
                </c:pt>
                <c:pt idx="95">
                  <c:v>17.3</c:v>
                </c:pt>
                <c:pt idx="96">
                  <c:v>23</c:v>
                </c:pt>
                <c:pt idx="97">
                  <c:v>24.1</c:v>
                </c:pt>
                <c:pt idx="98">
                  <c:v>24.8</c:v>
                </c:pt>
                <c:pt idx="99">
                  <c:v>25</c:v>
                </c:pt>
                <c:pt idx="100">
                  <c:v>25.2</c:v>
                </c:pt>
                <c:pt idx="101">
                  <c:v>25.6</c:v>
                </c:pt>
                <c:pt idx="102">
                  <c:v>26.2</c:v>
                </c:pt>
                <c:pt idx="103">
                  <c:v>26.2</c:v>
                </c:pt>
                <c:pt idx="104">
                  <c:v>26.3</c:v>
                </c:pt>
                <c:pt idx="105">
                  <c:v>27.3</c:v>
                </c:pt>
                <c:pt idx="106">
                  <c:v>27.5</c:v>
                </c:pt>
                <c:pt idx="107">
                  <c:v>27.8</c:v>
                </c:pt>
                <c:pt idx="108">
                  <c:v>15.1</c:v>
                </c:pt>
                <c:pt idx="109">
                  <c:v>15.2</c:v>
                </c:pt>
                <c:pt idx="110">
                  <c:v>16.5</c:v>
                </c:pt>
                <c:pt idx="111">
                  <c:v>19.8</c:v>
                </c:pt>
                <c:pt idx="112">
                  <c:v>21.4</c:v>
                </c:pt>
                <c:pt idx="113">
                  <c:v>21.6</c:v>
                </c:pt>
                <c:pt idx="114">
                  <c:v>22.6</c:v>
                </c:pt>
                <c:pt idx="115">
                  <c:v>24</c:v>
                </c:pt>
                <c:pt idx="116">
                  <c:v>24</c:v>
                </c:pt>
                <c:pt idx="117">
                  <c:v>24</c:v>
                </c:pt>
                <c:pt idx="118">
                  <c:v>24.6</c:v>
                </c:pt>
                <c:pt idx="119">
                  <c:v>25.1</c:v>
                </c:pt>
                <c:pt idx="120">
                  <c:v>25.3</c:v>
                </c:pt>
                <c:pt idx="121">
                  <c:v>25.3</c:v>
                </c:pt>
                <c:pt idx="122">
                  <c:v>25.8</c:v>
                </c:pt>
                <c:pt idx="123">
                  <c:v>26</c:v>
                </c:pt>
                <c:pt idx="124">
                  <c:v>27</c:v>
                </c:pt>
                <c:pt idx="125">
                  <c:v>28.2</c:v>
                </c:pt>
                <c:pt idx="126">
                  <c:v>12.2</c:v>
                </c:pt>
                <c:pt idx="127">
                  <c:v>13.5</c:v>
                </c:pt>
                <c:pt idx="128">
                  <c:v>19.100000000000001</c:v>
                </c:pt>
                <c:pt idx="129">
                  <c:v>21</c:v>
                </c:pt>
                <c:pt idx="130">
                  <c:v>21.1</c:v>
                </c:pt>
                <c:pt idx="131">
                  <c:v>23.2</c:v>
                </c:pt>
                <c:pt idx="132">
                  <c:v>24.1</c:v>
                </c:pt>
                <c:pt idx="133">
                  <c:v>24.7</c:v>
                </c:pt>
                <c:pt idx="134">
                  <c:v>24.9</c:v>
                </c:pt>
                <c:pt idx="135">
                  <c:v>25.6</c:v>
                </c:pt>
                <c:pt idx="136">
                  <c:v>25.7</c:v>
                </c:pt>
                <c:pt idx="137">
                  <c:v>26</c:v>
                </c:pt>
                <c:pt idx="138">
                  <c:v>26.5</c:v>
                </c:pt>
                <c:pt idx="139">
                  <c:v>26.6</c:v>
                </c:pt>
                <c:pt idx="140">
                  <c:v>27</c:v>
                </c:pt>
                <c:pt idx="141">
                  <c:v>28</c:v>
                </c:pt>
                <c:pt idx="142">
                  <c:v>28.2</c:v>
                </c:pt>
                <c:pt idx="143">
                  <c:v>28.6</c:v>
                </c:pt>
                <c:pt idx="144">
                  <c:v>17</c:v>
                </c:pt>
                <c:pt idx="145">
                  <c:v>17</c:v>
                </c:pt>
                <c:pt idx="146">
                  <c:v>17</c:v>
                </c:pt>
                <c:pt idx="147">
                  <c:v>20</c:v>
                </c:pt>
                <c:pt idx="148">
                  <c:v>20</c:v>
                </c:pt>
                <c:pt idx="149">
                  <c:v>16</c:v>
                </c:pt>
                <c:pt idx="150">
                  <c:v>16</c:v>
                </c:pt>
                <c:pt idx="151">
                  <c:v>20</c:v>
                </c:pt>
                <c:pt idx="152">
                  <c:v>20</c:v>
                </c:pt>
                <c:pt idx="153">
                  <c:v>20</c:v>
                </c:pt>
                <c:pt idx="154">
                  <c:v>20</c:v>
                </c:pt>
                <c:pt idx="155">
                  <c:v>20</c:v>
                </c:pt>
                <c:pt idx="156">
                  <c:v>20</c:v>
                </c:pt>
                <c:pt idx="157">
                  <c:v>15</c:v>
                </c:pt>
                <c:pt idx="158">
                  <c:v>15</c:v>
                </c:pt>
                <c:pt idx="159">
                  <c:v>20</c:v>
                </c:pt>
                <c:pt idx="160">
                  <c:v>20</c:v>
                </c:pt>
                <c:pt idx="161">
                  <c:v>20</c:v>
                </c:pt>
                <c:pt idx="162">
                  <c:v>20</c:v>
                </c:pt>
                <c:pt idx="163">
                  <c:v>20</c:v>
                </c:pt>
                <c:pt idx="164">
                  <c:v>20</c:v>
                </c:pt>
                <c:pt idx="165">
                  <c:v>20</c:v>
                </c:pt>
                <c:pt idx="166">
                  <c:v>20</c:v>
                </c:pt>
                <c:pt idx="167">
                  <c:v>20</c:v>
                </c:pt>
                <c:pt idx="168">
                  <c:v>20</c:v>
                </c:pt>
                <c:pt idx="169">
                  <c:v>21.23</c:v>
                </c:pt>
                <c:pt idx="170">
                  <c:v>18</c:v>
                </c:pt>
                <c:pt idx="171">
                  <c:v>17</c:v>
                </c:pt>
                <c:pt idx="172">
                  <c:v>17</c:v>
                </c:pt>
                <c:pt idx="173">
                  <c:v>17</c:v>
                </c:pt>
                <c:pt idx="174">
                  <c:v>17</c:v>
                </c:pt>
                <c:pt idx="175">
                  <c:v>17</c:v>
                </c:pt>
                <c:pt idx="176">
                  <c:v>17</c:v>
                </c:pt>
                <c:pt idx="177">
                  <c:v>17</c:v>
                </c:pt>
                <c:pt idx="178">
                  <c:v>17</c:v>
                </c:pt>
                <c:pt idx="179">
                  <c:v>17</c:v>
                </c:pt>
                <c:pt idx="180">
                  <c:v>17</c:v>
                </c:pt>
                <c:pt idx="181">
                  <c:v>17</c:v>
                </c:pt>
                <c:pt idx="182">
                  <c:v>17</c:v>
                </c:pt>
                <c:pt idx="183">
                  <c:v>17</c:v>
                </c:pt>
                <c:pt idx="184">
                  <c:v>17</c:v>
                </c:pt>
                <c:pt idx="185">
                  <c:v>17</c:v>
                </c:pt>
                <c:pt idx="186">
                  <c:v>17</c:v>
                </c:pt>
                <c:pt idx="187">
                  <c:v>17</c:v>
                </c:pt>
                <c:pt idx="188">
                  <c:v>17</c:v>
                </c:pt>
                <c:pt idx="189">
                  <c:v>17</c:v>
                </c:pt>
                <c:pt idx="190">
                  <c:v>17</c:v>
                </c:pt>
                <c:pt idx="191">
                  <c:v>17</c:v>
                </c:pt>
                <c:pt idx="192">
                  <c:v>20</c:v>
                </c:pt>
                <c:pt idx="193">
                  <c:v>15</c:v>
                </c:pt>
                <c:pt idx="194">
                  <c:v>15</c:v>
                </c:pt>
                <c:pt idx="195">
                  <c:v>23</c:v>
                </c:pt>
                <c:pt idx="196">
                  <c:v>15</c:v>
                </c:pt>
                <c:pt idx="197">
                  <c:v>15</c:v>
                </c:pt>
                <c:pt idx="198">
                  <c:v>15</c:v>
                </c:pt>
                <c:pt idx="199">
                  <c:v>15</c:v>
                </c:pt>
                <c:pt idx="200">
                  <c:v>15</c:v>
                </c:pt>
                <c:pt idx="201">
                  <c:v>15</c:v>
                </c:pt>
                <c:pt idx="202">
                  <c:v>20</c:v>
                </c:pt>
                <c:pt idx="203">
                  <c:v>20</c:v>
                </c:pt>
                <c:pt idx="204">
                  <c:v>24</c:v>
                </c:pt>
                <c:pt idx="205">
                  <c:v>10.5</c:v>
                </c:pt>
                <c:pt idx="206">
                  <c:v>18.239999999999998</c:v>
                </c:pt>
                <c:pt idx="207">
                  <c:v>15</c:v>
                </c:pt>
                <c:pt idx="208">
                  <c:v>15</c:v>
                </c:pt>
                <c:pt idx="209">
                  <c:v>15.3</c:v>
                </c:pt>
                <c:pt idx="210">
                  <c:v>6.5</c:v>
                </c:pt>
                <c:pt idx="211">
                  <c:v>9.5</c:v>
                </c:pt>
                <c:pt idx="212">
                  <c:v>12</c:v>
                </c:pt>
                <c:pt idx="213">
                  <c:v>14.5</c:v>
                </c:pt>
                <c:pt idx="214">
                  <c:v>17</c:v>
                </c:pt>
                <c:pt idx="215">
                  <c:v>19</c:v>
                </c:pt>
                <c:pt idx="216">
                  <c:v>21.5</c:v>
                </c:pt>
                <c:pt idx="217">
                  <c:v>23.5</c:v>
                </c:pt>
                <c:pt idx="218">
                  <c:v>25</c:v>
                </c:pt>
                <c:pt idx="219">
                  <c:v>27.5</c:v>
                </c:pt>
                <c:pt idx="220">
                  <c:v>29</c:v>
                </c:pt>
                <c:pt idx="221">
                  <c:v>4</c:v>
                </c:pt>
                <c:pt idx="222">
                  <c:v>6.5</c:v>
                </c:pt>
                <c:pt idx="223">
                  <c:v>9.5</c:v>
                </c:pt>
                <c:pt idx="224">
                  <c:v>12</c:v>
                </c:pt>
                <c:pt idx="225">
                  <c:v>14.5</c:v>
                </c:pt>
                <c:pt idx="226">
                  <c:v>17</c:v>
                </c:pt>
                <c:pt idx="227">
                  <c:v>19</c:v>
                </c:pt>
                <c:pt idx="228">
                  <c:v>21.5</c:v>
                </c:pt>
                <c:pt idx="229">
                  <c:v>23.5</c:v>
                </c:pt>
                <c:pt idx="230">
                  <c:v>25</c:v>
                </c:pt>
                <c:pt idx="231">
                  <c:v>27.5</c:v>
                </c:pt>
                <c:pt idx="232">
                  <c:v>29</c:v>
                </c:pt>
                <c:pt idx="233">
                  <c:v>6.5</c:v>
                </c:pt>
                <c:pt idx="234">
                  <c:v>9.5</c:v>
                </c:pt>
                <c:pt idx="235">
                  <c:v>12</c:v>
                </c:pt>
                <c:pt idx="236">
                  <c:v>14.5</c:v>
                </c:pt>
                <c:pt idx="237">
                  <c:v>17</c:v>
                </c:pt>
                <c:pt idx="238">
                  <c:v>19</c:v>
                </c:pt>
                <c:pt idx="239">
                  <c:v>21.5</c:v>
                </c:pt>
                <c:pt idx="240">
                  <c:v>23.5</c:v>
                </c:pt>
                <c:pt idx="241">
                  <c:v>25</c:v>
                </c:pt>
                <c:pt idx="242">
                  <c:v>27.5</c:v>
                </c:pt>
                <c:pt idx="243">
                  <c:v>10.5</c:v>
                </c:pt>
                <c:pt idx="244">
                  <c:v>13</c:v>
                </c:pt>
                <c:pt idx="245">
                  <c:v>14</c:v>
                </c:pt>
                <c:pt idx="246">
                  <c:v>15.5</c:v>
                </c:pt>
                <c:pt idx="247">
                  <c:v>16</c:v>
                </c:pt>
                <c:pt idx="248">
                  <c:v>18.5</c:v>
                </c:pt>
                <c:pt idx="249">
                  <c:v>22</c:v>
                </c:pt>
                <c:pt idx="250">
                  <c:v>24</c:v>
                </c:pt>
                <c:pt idx="251">
                  <c:v>27</c:v>
                </c:pt>
                <c:pt idx="252">
                  <c:v>29</c:v>
                </c:pt>
                <c:pt idx="253">
                  <c:v>8</c:v>
                </c:pt>
                <c:pt idx="254">
                  <c:v>10.5</c:v>
                </c:pt>
                <c:pt idx="255">
                  <c:v>11</c:v>
                </c:pt>
                <c:pt idx="256">
                  <c:v>13</c:v>
                </c:pt>
                <c:pt idx="257">
                  <c:v>14</c:v>
                </c:pt>
                <c:pt idx="258">
                  <c:v>16</c:v>
                </c:pt>
                <c:pt idx="259">
                  <c:v>17</c:v>
                </c:pt>
                <c:pt idx="260">
                  <c:v>19.5</c:v>
                </c:pt>
                <c:pt idx="261">
                  <c:v>22</c:v>
                </c:pt>
                <c:pt idx="262">
                  <c:v>25</c:v>
                </c:pt>
                <c:pt idx="263">
                  <c:v>27.5</c:v>
                </c:pt>
                <c:pt idx="264">
                  <c:v>30.5</c:v>
                </c:pt>
              </c:numCache>
            </c:numRef>
          </c:xVal>
          <c:yVal>
            <c:numRef>
              <c:f>[2]coc_growth!$B$7:$B$271</c:f>
              <c:numCache>
                <c:formatCode>General</c:formatCode>
                <c:ptCount val="265"/>
                <c:pt idx="0">
                  <c:v>0.32</c:v>
                </c:pt>
                <c:pt idx="1">
                  <c:v>0.23</c:v>
                </c:pt>
                <c:pt idx="2">
                  <c:v>0.68</c:v>
                </c:pt>
                <c:pt idx="3">
                  <c:v>0.95</c:v>
                </c:pt>
                <c:pt idx="4">
                  <c:v>0.99</c:v>
                </c:pt>
                <c:pt idx="5">
                  <c:v>1.38</c:v>
                </c:pt>
                <c:pt idx="6">
                  <c:v>1.62</c:v>
                </c:pt>
                <c:pt idx="8">
                  <c:v>0.21</c:v>
                </c:pt>
                <c:pt idx="9">
                  <c:v>0.62</c:v>
                </c:pt>
                <c:pt idx="10">
                  <c:v>0.65</c:v>
                </c:pt>
                <c:pt idx="11">
                  <c:v>0.81</c:v>
                </c:pt>
                <c:pt idx="12">
                  <c:v>0.72</c:v>
                </c:pt>
                <c:pt idx="13">
                  <c:v>0.89</c:v>
                </c:pt>
                <c:pt idx="14">
                  <c:v>0.02</c:v>
                </c:pt>
                <c:pt idx="15">
                  <c:v>0.35</c:v>
                </c:pt>
                <c:pt idx="16">
                  <c:v>0.38</c:v>
                </c:pt>
                <c:pt idx="17">
                  <c:v>0.41</c:v>
                </c:pt>
                <c:pt idx="18">
                  <c:v>0.44</c:v>
                </c:pt>
                <c:pt idx="19">
                  <c:v>0.21</c:v>
                </c:pt>
                <c:pt idx="20">
                  <c:v>0.14000000000000001</c:v>
                </c:pt>
                <c:pt idx="21">
                  <c:v>0.35</c:v>
                </c:pt>
                <c:pt idx="22">
                  <c:v>0.37</c:v>
                </c:pt>
                <c:pt idx="23">
                  <c:v>0.41</c:v>
                </c:pt>
                <c:pt idx="26">
                  <c:v>0.02</c:v>
                </c:pt>
                <c:pt idx="27">
                  <c:v>0.56999999999999995</c:v>
                </c:pt>
                <c:pt idx="33">
                  <c:v>0.99</c:v>
                </c:pt>
                <c:pt idx="34">
                  <c:v>0.25</c:v>
                </c:pt>
                <c:pt idx="35">
                  <c:v>0.43</c:v>
                </c:pt>
                <c:pt idx="36">
                  <c:v>0.37</c:v>
                </c:pt>
                <c:pt idx="37">
                  <c:v>0.44</c:v>
                </c:pt>
                <c:pt idx="38">
                  <c:v>0.56999999999999995</c:v>
                </c:pt>
                <c:pt idx="39">
                  <c:v>0.48</c:v>
                </c:pt>
                <c:pt idx="45">
                  <c:v>0.8</c:v>
                </c:pt>
                <c:pt idx="46">
                  <c:v>0.81</c:v>
                </c:pt>
                <c:pt idx="47">
                  <c:v>0.89</c:v>
                </c:pt>
                <c:pt idx="48">
                  <c:v>0.47</c:v>
                </c:pt>
                <c:pt idx="49">
                  <c:v>0.36</c:v>
                </c:pt>
                <c:pt idx="50">
                  <c:v>1.8</c:v>
                </c:pt>
                <c:pt idx="51">
                  <c:v>1.87</c:v>
                </c:pt>
                <c:pt idx="52">
                  <c:v>1.53</c:v>
                </c:pt>
                <c:pt idx="53">
                  <c:v>1.1399999999999999</c:v>
                </c:pt>
                <c:pt idx="54">
                  <c:v>0.3</c:v>
                </c:pt>
                <c:pt idx="55">
                  <c:v>0.81</c:v>
                </c:pt>
                <c:pt idx="56">
                  <c:v>0.72</c:v>
                </c:pt>
                <c:pt idx="57">
                  <c:v>0.75</c:v>
                </c:pt>
                <c:pt idx="58">
                  <c:v>0.7</c:v>
                </c:pt>
                <c:pt idx="59">
                  <c:v>1.1000000000000001</c:v>
                </c:pt>
                <c:pt idx="60">
                  <c:v>1.85</c:v>
                </c:pt>
                <c:pt idx="61">
                  <c:v>0.55000000000000004</c:v>
                </c:pt>
                <c:pt idx="62">
                  <c:v>0.63</c:v>
                </c:pt>
                <c:pt idx="63">
                  <c:v>1.55</c:v>
                </c:pt>
                <c:pt idx="64">
                  <c:v>1.3</c:v>
                </c:pt>
                <c:pt idx="65">
                  <c:v>0.7</c:v>
                </c:pt>
                <c:pt idx="66">
                  <c:v>0.44</c:v>
                </c:pt>
                <c:pt idx="67">
                  <c:v>0.34</c:v>
                </c:pt>
                <c:pt idx="68">
                  <c:v>0.4</c:v>
                </c:pt>
                <c:pt idx="69">
                  <c:v>0.56000000000000005</c:v>
                </c:pt>
                <c:pt idx="70">
                  <c:v>0.46</c:v>
                </c:pt>
                <c:pt idx="71">
                  <c:v>0.47</c:v>
                </c:pt>
                <c:pt idx="72">
                  <c:v>0.25</c:v>
                </c:pt>
                <c:pt idx="73">
                  <c:v>0.19</c:v>
                </c:pt>
                <c:pt idx="74">
                  <c:v>0.41</c:v>
                </c:pt>
                <c:pt idx="75">
                  <c:v>0.49</c:v>
                </c:pt>
                <c:pt idx="76">
                  <c:v>0.99</c:v>
                </c:pt>
                <c:pt idx="77">
                  <c:v>0.67</c:v>
                </c:pt>
                <c:pt idx="78">
                  <c:v>0.38</c:v>
                </c:pt>
                <c:pt idx="79">
                  <c:v>0.62</c:v>
                </c:pt>
                <c:pt idx="80">
                  <c:v>0.7</c:v>
                </c:pt>
                <c:pt idx="81">
                  <c:v>0.82</c:v>
                </c:pt>
                <c:pt idx="82">
                  <c:v>0.48</c:v>
                </c:pt>
                <c:pt idx="83">
                  <c:v>0.4</c:v>
                </c:pt>
                <c:pt idx="84">
                  <c:v>0.78</c:v>
                </c:pt>
                <c:pt idx="85">
                  <c:v>0.09</c:v>
                </c:pt>
                <c:pt idx="86">
                  <c:v>0.39</c:v>
                </c:pt>
                <c:pt idx="87">
                  <c:v>0.71</c:v>
                </c:pt>
                <c:pt idx="88">
                  <c:v>1.1599999999999999</c:v>
                </c:pt>
                <c:pt idx="89">
                  <c:v>0.33600000000000002</c:v>
                </c:pt>
                <c:pt idx="90">
                  <c:v>4.5999999999999999E-2</c:v>
                </c:pt>
                <c:pt idx="91">
                  <c:v>0.13200000000000001</c:v>
                </c:pt>
                <c:pt idx="92">
                  <c:v>0.67400000000000004</c:v>
                </c:pt>
                <c:pt idx="93">
                  <c:v>0.59799999999999998</c:v>
                </c:pt>
                <c:pt idx="94">
                  <c:v>0.57799999999999996</c:v>
                </c:pt>
                <c:pt idx="95">
                  <c:v>0.91400000000000003</c:v>
                </c:pt>
                <c:pt idx="96">
                  <c:v>0.71499999999999997</c:v>
                </c:pt>
                <c:pt idx="97">
                  <c:v>0.60499999999999998</c:v>
                </c:pt>
                <c:pt idx="98">
                  <c:v>0.73199999999999998</c:v>
                </c:pt>
                <c:pt idx="99">
                  <c:v>0.48199999999999998</c:v>
                </c:pt>
                <c:pt idx="100">
                  <c:v>0.57799999999999996</c:v>
                </c:pt>
                <c:pt idx="101">
                  <c:v>9.0999999999999998E-2</c:v>
                </c:pt>
                <c:pt idx="103">
                  <c:v>0.42499999999999999</c:v>
                </c:pt>
                <c:pt idx="104">
                  <c:v>0.72699999999999998</c:v>
                </c:pt>
                <c:pt idx="108">
                  <c:v>0.34799999999999998</c:v>
                </c:pt>
                <c:pt idx="109">
                  <c:v>0.29499999999999998</c:v>
                </c:pt>
                <c:pt idx="110">
                  <c:v>1.01</c:v>
                </c:pt>
                <c:pt idx="111">
                  <c:v>0.84499999999999997</c:v>
                </c:pt>
                <c:pt idx="112">
                  <c:v>0.96199999999999997</c:v>
                </c:pt>
                <c:pt idx="113">
                  <c:v>0.95799999999999996</c:v>
                </c:pt>
                <c:pt idx="114">
                  <c:v>0.85199999999999998</c:v>
                </c:pt>
                <c:pt idx="115">
                  <c:v>0.78200000000000003</c:v>
                </c:pt>
                <c:pt idx="116">
                  <c:v>0.84</c:v>
                </c:pt>
                <c:pt idx="117">
                  <c:v>0.76600000000000001</c:v>
                </c:pt>
                <c:pt idx="118">
                  <c:v>0.73899999999999999</c:v>
                </c:pt>
                <c:pt idx="119">
                  <c:v>0.49199999999999999</c:v>
                </c:pt>
                <c:pt idx="120">
                  <c:v>0.92400000000000004</c:v>
                </c:pt>
                <c:pt idx="126">
                  <c:v>0.47</c:v>
                </c:pt>
                <c:pt idx="127">
                  <c:v>0.42</c:v>
                </c:pt>
                <c:pt idx="128">
                  <c:v>0.876</c:v>
                </c:pt>
                <c:pt idx="129">
                  <c:v>0.88600000000000001</c:v>
                </c:pt>
                <c:pt idx="130">
                  <c:v>0.77300000000000002</c:v>
                </c:pt>
                <c:pt idx="131">
                  <c:v>0.96199999999999997</c:v>
                </c:pt>
                <c:pt idx="132">
                  <c:v>0.89</c:v>
                </c:pt>
                <c:pt idx="133">
                  <c:v>0.85899999999999999</c:v>
                </c:pt>
                <c:pt idx="134">
                  <c:v>0.79</c:v>
                </c:pt>
                <c:pt idx="135">
                  <c:v>0.71499999999999997</c:v>
                </c:pt>
                <c:pt idx="136">
                  <c:v>0.97699999999999998</c:v>
                </c:pt>
                <c:pt idx="137">
                  <c:v>0.55900000000000005</c:v>
                </c:pt>
                <c:pt idx="138">
                  <c:v>1.171</c:v>
                </c:pt>
                <c:pt idx="144">
                  <c:v>0.48</c:v>
                </c:pt>
                <c:pt idx="145">
                  <c:v>0.42</c:v>
                </c:pt>
                <c:pt idx="146">
                  <c:v>0.49</c:v>
                </c:pt>
                <c:pt idx="147">
                  <c:v>0.8</c:v>
                </c:pt>
                <c:pt idx="148">
                  <c:v>0.7</c:v>
                </c:pt>
                <c:pt idx="149">
                  <c:v>0.41</c:v>
                </c:pt>
                <c:pt idx="150">
                  <c:v>0.46</c:v>
                </c:pt>
                <c:pt idx="151">
                  <c:v>1.36</c:v>
                </c:pt>
                <c:pt idx="152">
                  <c:v>1.18</c:v>
                </c:pt>
                <c:pt idx="153">
                  <c:v>0.91</c:v>
                </c:pt>
                <c:pt idx="154">
                  <c:v>1.36</c:v>
                </c:pt>
                <c:pt idx="155">
                  <c:v>1.89</c:v>
                </c:pt>
                <c:pt idx="156">
                  <c:v>1.53</c:v>
                </c:pt>
                <c:pt idx="157">
                  <c:v>0.87</c:v>
                </c:pt>
                <c:pt idx="158">
                  <c:v>0.87</c:v>
                </c:pt>
                <c:pt idx="159">
                  <c:v>1.26</c:v>
                </c:pt>
                <c:pt idx="160">
                  <c:v>2</c:v>
                </c:pt>
                <c:pt idx="161">
                  <c:v>1.93</c:v>
                </c:pt>
                <c:pt idx="162">
                  <c:v>2</c:v>
                </c:pt>
                <c:pt idx="163">
                  <c:v>1.1000000000000001</c:v>
                </c:pt>
                <c:pt idx="164">
                  <c:v>1.86</c:v>
                </c:pt>
                <c:pt idx="165">
                  <c:v>1.5</c:v>
                </c:pt>
                <c:pt idx="166">
                  <c:v>1.4</c:v>
                </c:pt>
                <c:pt idx="167">
                  <c:v>1.61</c:v>
                </c:pt>
                <c:pt idx="168">
                  <c:v>1.21</c:v>
                </c:pt>
                <c:pt idx="169">
                  <c:v>1.75</c:v>
                </c:pt>
                <c:pt idx="170">
                  <c:v>0.36</c:v>
                </c:pt>
                <c:pt idx="171">
                  <c:v>1.34</c:v>
                </c:pt>
                <c:pt idx="172">
                  <c:v>1.8</c:v>
                </c:pt>
                <c:pt idx="173">
                  <c:v>0.49</c:v>
                </c:pt>
                <c:pt idx="174">
                  <c:v>0.76</c:v>
                </c:pt>
                <c:pt idx="175">
                  <c:v>0.36</c:v>
                </c:pt>
                <c:pt idx="176">
                  <c:v>0.49</c:v>
                </c:pt>
                <c:pt idx="177">
                  <c:v>0.78</c:v>
                </c:pt>
                <c:pt idx="178">
                  <c:v>0.46</c:v>
                </c:pt>
                <c:pt idx="179">
                  <c:v>1.02</c:v>
                </c:pt>
                <c:pt idx="180">
                  <c:v>0.78</c:v>
                </c:pt>
                <c:pt idx="181">
                  <c:v>0.89</c:v>
                </c:pt>
                <c:pt idx="182">
                  <c:v>0.87</c:v>
                </c:pt>
                <c:pt idx="183">
                  <c:v>1.9</c:v>
                </c:pt>
                <c:pt idx="184">
                  <c:v>0.34</c:v>
                </c:pt>
                <c:pt idx="185">
                  <c:v>0.69</c:v>
                </c:pt>
                <c:pt idx="186">
                  <c:v>1.8</c:v>
                </c:pt>
                <c:pt idx="187">
                  <c:v>0.76</c:v>
                </c:pt>
                <c:pt idx="188">
                  <c:v>0.76</c:v>
                </c:pt>
                <c:pt idx="189">
                  <c:v>0.86</c:v>
                </c:pt>
                <c:pt idx="190">
                  <c:v>0.97</c:v>
                </c:pt>
                <c:pt idx="191">
                  <c:v>0.48</c:v>
                </c:pt>
                <c:pt idx="192">
                  <c:v>1.89</c:v>
                </c:pt>
                <c:pt idx="193">
                  <c:v>0.65</c:v>
                </c:pt>
                <c:pt idx="194">
                  <c:v>0.59</c:v>
                </c:pt>
                <c:pt idx="195">
                  <c:v>0.9</c:v>
                </c:pt>
                <c:pt idx="196">
                  <c:v>0.8</c:v>
                </c:pt>
                <c:pt idx="197">
                  <c:v>0.72</c:v>
                </c:pt>
                <c:pt idx="198">
                  <c:v>0.82</c:v>
                </c:pt>
                <c:pt idx="199">
                  <c:v>0.67</c:v>
                </c:pt>
                <c:pt idx="200">
                  <c:v>0.62</c:v>
                </c:pt>
                <c:pt idx="201">
                  <c:v>0.82</c:v>
                </c:pt>
                <c:pt idx="202">
                  <c:v>1.26</c:v>
                </c:pt>
                <c:pt idx="203">
                  <c:v>0.73</c:v>
                </c:pt>
                <c:pt idx="204">
                  <c:v>0.44</c:v>
                </c:pt>
                <c:pt idx="205">
                  <c:v>0.75</c:v>
                </c:pt>
                <c:pt idx="206">
                  <c:v>1.23</c:v>
                </c:pt>
                <c:pt idx="207">
                  <c:v>0.7</c:v>
                </c:pt>
                <c:pt idx="208">
                  <c:v>0.47</c:v>
                </c:pt>
                <c:pt idx="209">
                  <c:v>1.2</c:v>
                </c:pt>
                <c:pt idx="210">
                  <c:v>0.29271926810469623</c:v>
                </c:pt>
                <c:pt idx="211">
                  <c:v>0.40779189234794483</c:v>
                </c:pt>
                <c:pt idx="212">
                  <c:v>0.26538436806588589</c:v>
                </c:pt>
                <c:pt idx="213">
                  <c:v>0.43352695824732279</c:v>
                </c:pt>
                <c:pt idx="214">
                  <c:v>0.55363013991653354</c:v>
                </c:pt>
                <c:pt idx="215">
                  <c:v>0.66851827870039915</c:v>
                </c:pt>
                <c:pt idx="216">
                  <c:v>0.84467962023493204</c:v>
                </c:pt>
                <c:pt idx="217">
                  <c:v>0.8181152226489381</c:v>
                </c:pt>
                <c:pt idx="218">
                  <c:v>0.91049311899163199</c:v>
                </c:pt>
                <c:pt idx="221">
                  <c:v>0.17168705146976854</c:v>
                </c:pt>
                <c:pt idx="222">
                  <c:v>0.27705573062984484</c:v>
                </c:pt>
                <c:pt idx="223">
                  <c:v>0.47923422600540577</c:v>
                </c:pt>
                <c:pt idx="224">
                  <c:v>0.60022427910881104</c:v>
                </c:pt>
                <c:pt idx="225">
                  <c:v>0.68675455222862281</c:v>
                </c:pt>
                <c:pt idx="226">
                  <c:v>0.81197608593376014</c:v>
                </c:pt>
                <c:pt idx="227">
                  <c:v>0.84310009457769597</c:v>
                </c:pt>
                <c:pt idx="228">
                  <c:v>0.95729399346270305</c:v>
                </c:pt>
                <c:pt idx="229">
                  <c:v>0.91431247808303306</c:v>
                </c:pt>
                <c:pt idx="230">
                  <c:v>0.93750530580604818</c:v>
                </c:pt>
                <c:pt idx="233">
                  <c:v>0.23143167095935033</c:v>
                </c:pt>
                <c:pt idx="234">
                  <c:v>0.47158660155219317</c:v>
                </c:pt>
                <c:pt idx="235">
                  <c:v>0.56317822816794783</c:v>
                </c:pt>
                <c:pt idx="236">
                  <c:v>0.6894586094612366</c:v>
                </c:pt>
                <c:pt idx="237">
                  <c:v>0.81223445610414013</c:v>
                </c:pt>
                <c:pt idx="238">
                  <c:v>0.8430274124514433</c:v>
                </c:pt>
                <c:pt idx="239">
                  <c:v>0.94540980254752816</c:v>
                </c:pt>
                <c:pt idx="243">
                  <c:v>0.18413946559466129</c:v>
                </c:pt>
                <c:pt idx="244">
                  <c:v>0.31758706182560453</c:v>
                </c:pt>
                <c:pt idx="245">
                  <c:v>0.20127185393789171</c:v>
                </c:pt>
                <c:pt idx="246">
                  <c:v>0.35514273143729763</c:v>
                </c:pt>
                <c:pt idx="247">
                  <c:v>0.4793121213701434</c:v>
                </c:pt>
                <c:pt idx="248">
                  <c:v>0.52383883471864723</c:v>
                </c:pt>
                <c:pt idx="249">
                  <c:v>0.65154900419571682</c:v>
                </c:pt>
                <c:pt idx="250">
                  <c:v>0.79416049746678663</c:v>
                </c:pt>
                <c:pt idx="251">
                  <c:v>0.80468173494106965</c:v>
                </c:pt>
                <c:pt idx="253">
                  <c:v>0.23571301519521792</c:v>
                </c:pt>
                <c:pt idx="254">
                  <c:v>0.22996840600301091</c:v>
                </c:pt>
                <c:pt idx="255">
                  <c:v>0.33925378280782037</c:v>
                </c:pt>
                <c:pt idx="256">
                  <c:v>0.36637002190635776</c:v>
                </c:pt>
                <c:pt idx="257">
                  <c:v>0.37110304100655234</c:v>
                </c:pt>
                <c:pt idx="258">
                  <c:v>0.42377546588558385</c:v>
                </c:pt>
                <c:pt idx="259">
                  <c:v>0.42949482429738922</c:v>
                </c:pt>
                <c:pt idx="260">
                  <c:v>0.68277971350763222</c:v>
                </c:pt>
                <c:pt idx="261">
                  <c:v>0.73196539644756853</c:v>
                </c:pt>
              </c:numCache>
            </c:numRef>
          </c:yVal>
          <c:smooth val="0"/>
        </c:ser>
        <c:ser>
          <c:idx val="1"/>
          <c:order val="1"/>
          <c:spPr>
            <a:ln w="25400">
              <a:solidFill>
                <a:schemeClr val="tx1"/>
              </a:solidFill>
              <a:prstDash val="lgDash"/>
            </a:ln>
          </c:spPr>
          <c:marker>
            <c:symbol val="none"/>
          </c:marker>
          <c:xVal>
            <c:numRef>
              <c:f>[3]coc_growth!$M$7:$M$19</c:f>
              <c:numCache>
                <c:formatCode>General</c:formatCode>
                <c:ptCount val="13"/>
                <c:pt idx="0">
                  <c:v>-1.8</c:v>
                </c:pt>
                <c:pt idx="1">
                  <c:v>0.7</c:v>
                </c:pt>
                <c:pt idx="2">
                  <c:v>3.2</c:v>
                </c:pt>
                <c:pt idx="3">
                  <c:v>5.7</c:v>
                </c:pt>
                <c:pt idx="4">
                  <c:v>8.1999999999999993</c:v>
                </c:pt>
                <c:pt idx="5">
                  <c:v>10.7</c:v>
                </c:pt>
                <c:pt idx="6">
                  <c:v>13.2</c:v>
                </c:pt>
                <c:pt idx="7">
                  <c:v>15.7</c:v>
                </c:pt>
                <c:pt idx="8">
                  <c:v>18.2</c:v>
                </c:pt>
                <c:pt idx="9">
                  <c:v>20.7</c:v>
                </c:pt>
                <c:pt idx="10">
                  <c:v>23.2</c:v>
                </c:pt>
                <c:pt idx="11">
                  <c:v>25.7</c:v>
                </c:pt>
                <c:pt idx="12">
                  <c:v>28.2</c:v>
                </c:pt>
              </c:numCache>
            </c:numRef>
          </c:xVal>
          <c:yVal>
            <c:numRef>
              <c:f>[3]coc_growth!$P$7:$P$19</c:f>
              <c:numCache>
                <c:formatCode>General</c:formatCode>
                <c:ptCount val="13"/>
                <c:pt idx="0">
                  <c:v>0.22095672015638895</c:v>
                </c:pt>
                <c:pt idx="1">
                  <c:v>0.24784143722716553</c:v>
                </c:pt>
                <c:pt idx="2">
                  <c:v>0.27799732890382928</c:v>
                </c:pt>
                <c:pt idx="3">
                  <c:v>0.31182241251622717</c:v>
                </c:pt>
                <c:pt idx="4">
                  <c:v>0.34976313380722124</c:v>
                </c:pt>
                <c:pt idx="5">
                  <c:v>0.39232025941779258</c:v>
                </c:pt>
                <c:pt idx="6">
                  <c:v>0.44005548633515335</c:v>
                </c:pt>
                <c:pt idx="7">
                  <c:v>0.49359885553971972</c:v>
                </c:pt>
                <c:pt idx="8">
                  <c:v>0.55365706770114209</c:v>
                </c:pt>
                <c:pt idx="9">
                  <c:v>0.62102281067943099</c:v>
                </c:pt>
                <c:pt idx="10">
                  <c:v>0.69658522194168093</c:v>
                </c:pt>
                <c:pt idx="11">
                  <c:v>0.78134162398426743</c:v>
                </c:pt>
                <c:pt idx="12">
                  <c:v>0.87641068765234831</c:v>
                </c:pt>
              </c:numCache>
            </c:numRef>
          </c:yVal>
          <c:smooth val="0"/>
        </c:ser>
        <c:ser>
          <c:idx val="2"/>
          <c:order val="2"/>
          <c:tx>
            <c:v>supraopt</c:v>
          </c:tx>
          <c:spPr>
            <a:ln w="28575">
              <a:noFill/>
            </a:ln>
          </c:spPr>
          <c:marker>
            <c:symbol val="x"/>
            <c:size val="4"/>
            <c:spPr>
              <a:ln>
                <a:solidFill>
                  <a:sysClr val="windowText" lastClr="000000"/>
                </a:solidFill>
              </a:ln>
            </c:spPr>
          </c:marker>
          <c:xVal>
            <c:numRef>
              <c:f>[2]coc_growth!$A$7:$A$271</c:f>
              <c:numCache>
                <c:formatCode>General</c:formatCode>
                <c:ptCount val="265"/>
                <c:pt idx="0">
                  <c:v>6</c:v>
                </c:pt>
                <c:pt idx="1">
                  <c:v>9</c:v>
                </c:pt>
                <c:pt idx="2">
                  <c:v>12</c:v>
                </c:pt>
                <c:pt idx="3">
                  <c:v>15</c:v>
                </c:pt>
                <c:pt idx="4">
                  <c:v>15</c:v>
                </c:pt>
                <c:pt idx="5">
                  <c:v>20</c:v>
                </c:pt>
                <c:pt idx="6">
                  <c:v>20</c:v>
                </c:pt>
                <c:pt idx="7">
                  <c:v>25</c:v>
                </c:pt>
                <c:pt idx="8">
                  <c:v>12</c:v>
                </c:pt>
                <c:pt idx="9">
                  <c:v>15</c:v>
                </c:pt>
                <c:pt idx="10">
                  <c:v>15</c:v>
                </c:pt>
                <c:pt idx="11">
                  <c:v>20</c:v>
                </c:pt>
                <c:pt idx="12">
                  <c:v>20</c:v>
                </c:pt>
                <c:pt idx="13">
                  <c:v>25</c:v>
                </c:pt>
                <c:pt idx="14">
                  <c:v>9</c:v>
                </c:pt>
                <c:pt idx="15">
                  <c:v>12</c:v>
                </c:pt>
                <c:pt idx="16">
                  <c:v>15</c:v>
                </c:pt>
                <c:pt idx="17">
                  <c:v>15</c:v>
                </c:pt>
                <c:pt idx="18">
                  <c:v>20</c:v>
                </c:pt>
                <c:pt idx="19">
                  <c:v>20</c:v>
                </c:pt>
                <c:pt idx="20">
                  <c:v>6</c:v>
                </c:pt>
                <c:pt idx="21">
                  <c:v>12</c:v>
                </c:pt>
                <c:pt idx="22">
                  <c:v>15</c:v>
                </c:pt>
                <c:pt idx="23">
                  <c:v>15</c:v>
                </c:pt>
                <c:pt idx="24">
                  <c:v>20</c:v>
                </c:pt>
                <c:pt idx="25">
                  <c:v>20</c:v>
                </c:pt>
                <c:pt idx="26">
                  <c:v>9</c:v>
                </c:pt>
                <c:pt idx="27">
                  <c:v>12</c:v>
                </c:pt>
                <c:pt idx="28">
                  <c:v>15</c:v>
                </c:pt>
                <c:pt idx="29">
                  <c:v>15</c:v>
                </c:pt>
                <c:pt idx="30">
                  <c:v>20</c:v>
                </c:pt>
                <c:pt idx="31">
                  <c:v>20</c:v>
                </c:pt>
                <c:pt idx="32">
                  <c:v>25</c:v>
                </c:pt>
                <c:pt idx="33">
                  <c:v>17</c:v>
                </c:pt>
                <c:pt idx="34">
                  <c:v>11.67</c:v>
                </c:pt>
                <c:pt idx="35">
                  <c:v>14.97</c:v>
                </c:pt>
                <c:pt idx="36">
                  <c:v>15.83</c:v>
                </c:pt>
                <c:pt idx="37">
                  <c:v>17.48</c:v>
                </c:pt>
                <c:pt idx="38">
                  <c:v>18.95</c:v>
                </c:pt>
                <c:pt idx="39">
                  <c:v>18.98</c:v>
                </c:pt>
                <c:pt idx="40">
                  <c:v>20.64</c:v>
                </c:pt>
                <c:pt idx="41">
                  <c:v>22.16</c:v>
                </c:pt>
                <c:pt idx="42">
                  <c:v>22.49</c:v>
                </c:pt>
                <c:pt idx="43">
                  <c:v>24.58</c:v>
                </c:pt>
                <c:pt idx="44">
                  <c:v>27.14</c:v>
                </c:pt>
                <c:pt idx="45">
                  <c:v>10</c:v>
                </c:pt>
                <c:pt idx="46">
                  <c:v>10</c:v>
                </c:pt>
                <c:pt idx="47">
                  <c:v>15</c:v>
                </c:pt>
                <c:pt idx="48">
                  <c:v>16</c:v>
                </c:pt>
                <c:pt idx="49">
                  <c:v>16</c:v>
                </c:pt>
                <c:pt idx="50">
                  <c:v>20</c:v>
                </c:pt>
                <c:pt idx="51">
                  <c:v>20</c:v>
                </c:pt>
                <c:pt idx="52">
                  <c:v>20</c:v>
                </c:pt>
                <c:pt idx="53">
                  <c:v>20</c:v>
                </c:pt>
                <c:pt idx="54">
                  <c:v>24</c:v>
                </c:pt>
                <c:pt idx="55">
                  <c:v>24</c:v>
                </c:pt>
                <c:pt idx="56">
                  <c:v>24</c:v>
                </c:pt>
                <c:pt idx="57">
                  <c:v>24</c:v>
                </c:pt>
                <c:pt idx="58">
                  <c:v>26</c:v>
                </c:pt>
                <c:pt idx="59">
                  <c:v>15</c:v>
                </c:pt>
                <c:pt idx="60">
                  <c:v>21</c:v>
                </c:pt>
                <c:pt idx="61">
                  <c:v>20</c:v>
                </c:pt>
                <c:pt idx="62">
                  <c:v>24</c:v>
                </c:pt>
                <c:pt idx="63">
                  <c:v>18</c:v>
                </c:pt>
                <c:pt idx="64">
                  <c:v>18.23</c:v>
                </c:pt>
                <c:pt idx="65">
                  <c:v>17</c:v>
                </c:pt>
                <c:pt idx="66">
                  <c:v>17</c:v>
                </c:pt>
                <c:pt idx="67">
                  <c:v>17</c:v>
                </c:pt>
                <c:pt idx="68">
                  <c:v>17</c:v>
                </c:pt>
                <c:pt idx="69">
                  <c:v>17</c:v>
                </c:pt>
                <c:pt idx="70">
                  <c:v>17</c:v>
                </c:pt>
                <c:pt idx="71">
                  <c:v>17</c:v>
                </c:pt>
                <c:pt idx="72">
                  <c:v>17</c:v>
                </c:pt>
                <c:pt idx="73">
                  <c:v>17</c:v>
                </c:pt>
                <c:pt idx="74">
                  <c:v>17</c:v>
                </c:pt>
                <c:pt idx="75">
                  <c:v>17</c:v>
                </c:pt>
                <c:pt idx="76">
                  <c:v>17</c:v>
                </c:pt>
                <c:pt idx="77">
                  <c:v>17</c:v>
                </c:pt>
                <c:pt idx="78">
                  <c:v>15</c:v>
                </c:pt>
                <c:pt idx="79">
                  <c:v>15</c:v>
                </c:pt>
                <c:pt idx="80">
                  <c:v>15</c:v>
                </c:pt>
                <c:pt idx="81">
                  <c:v>15</c:v>
                </c:pt>
                <c:pt idx="82">
                  <c:v>17</c:v>
                </c:pt>
                <c:pt idx="83">
                  <c:v>17</c:v>
                </c:pt>
                <c:pt idx="84">
                  <c:v>17</c:v>
                </c:pt>
                <c:pt idx="85">
                  <c:v>5</c:v>
                </c:pt>
                <c:pt idx="86">
                  <c:v>11</c:v>
                </c:pt>
                <c:pt idx="87">
                  <c:v>15</c:v>
                </c:pt>
                <c:pt idx="88">
                  <c:v>20</c:v>
                </c:pt>
                <c:pt idx="89">
                  <c:v>11.9</c:v>
                </c:pt>
                <c:pt idx="90">
                  <c:v>12</c:v>
                </c:pt>
                <c:pt idx="91">
                  <c:v>12.2</c:v>
                </c:pt>
                <c:pt idx="92">
                  <c:v>15</c:v>
                </c:pt>
                <c:pt idx="93">
                  <c:v>16.100000000000001</c:v>
                </c:pt>
                <c:pt idx="94">
                  <c:v>16.3</c:v>
                </c:pt>
                <c:pt idx="95">
                  <c:v>17.3</c:v>
                </c:pt>
                <c:pt idx="96">
                  <c:v>23</c:v>
                </c:pt>
                <c:pt idx="97">
                  <c:v>24.1</c:v>
                </c:pt>
                <c:pt idx="98">
                  <c:v>24.8</c:v>
                </c:pt>
                <c:pt idx="99">
                  <c:v>25</c:v>
                </c:pt>
                <c:pt idx="100">
                  <c:v>25.2</c:v>
                </c:pt>
                <c:pt idx="101">
                  <c:v>25.6</c:v>
                </c:pt>
                <c:pt idx="102">
                  <c:v>26.2</c:v>
                </c:pt>
                <c:pt idx="103">
                  <c:v>26.2</c:v>
                </c:pt>
                <c:pt idx="104">
                  <c:v>26.3</c:v>
                </c:pt>
                <c:pt idx="105">
                  <c:v>27.3</c:v>
                </c:pt>
                <c:pt idx="106">
                  <c:v>27.5</c:v>
                </c:pt>
                <c:pt idx="107">
                  <c:v>27.8</c:v>
                </c:pt>
                <c:pt idx="108">
                  <c:v>15.1</c:v>
                </c:pt>
                <c:pt idx="109">
                  <c:v>15.2</c:v>
                </c:pt>
                <c:pt idx="110">
                  <c:v>16.5</c:v>
                </c:pt>
                <c:pt idx="111">
                  <c:v>19.8</c:v>
                </c:pt>
                <c:pt idx="112">
                  <c:v>21.4</c:v>
                </c:pt>
                <c:pt idx="113">
                  <c:v>21.6</c:v>
                </c:pt>
                <c:pt idx="114">
                  <c:v>22.6</c:v>
                </c:pt>
                <c:pt idx="115">
                  <c:v>24</c:v>
                </c:pt>
                <c:pt idx="116">
                  <c:v>24</c:v>
                </c:pt>
                <c:pt idx="117">
                  <c:v>24</c:v>
                </c:pt>
                <c:pt idx="118">
                  <c:v>24.6</c:v>
                </c:pt>
                <c:pt idx="119">
                  <c:v>25.1</c:v>
                </c:pt>
                <c:pt idx="120">
                  <c:v>25.3</c:v>
                </c:pt>
                <c:pt idx="121">
                  <c:v>25.3</c:v>
                </c:pt>
                <c:pt idx="122">
                  <c:v>25.8</c:v>
                </c:pt>
                <c:pt idx="123">
                  <c:v>26</c:v>
                </c:pt>
                <c:pt idx="124">
                  <c:v>27</c:v>
                </c:pt>
                <c:pt idx="125">
                  <c:v>28.2</c:v>
                </c:pt>
                <c:pt idx="126">
                  <c:v>12.2</c:v>
                </c:pt>
                <c:pt idx="127">
                  <c:v>13.5</c:v>
                </c:pt>
                <c:pt idx="128">
                  <c:v>19.100000000000001</c:v>
                </c:pt>
                <c:pt idx="129">
                  <c:v>21</c:v>
                </c:pt>
                <c:pt idx="130">
                  <c:v>21.1</c:v>
                </c:pt>
                <c:pt idx="131">
                  <c:v>23.2</c:v>
                </c:pt>
                <c:pt idx="132">
                  <c:v>24.1</c:v>
                </c:pt>
                <c:pt idx="133">
                  <c:v>24.7</c:v>
                </c:pt>
                <c:pt idx="134">
                  <c:v>24.9</c:v>
                </c:pt>
                <c:pt idx="135">
                  <c:v>25.6</c:v>
                </c:pt>
                <c:pt idx="136">
                  <c:v>25.7</c:v>
                </c:pt>
                <c:pt idx="137">
                  <c:v>26</c:v>
                </c:pt>
                <c:pt idx="138">
                  <c:v>26.5</c:v>
                </c:pt>
                <c:pt idx="139">
                  <c:v>26.6</c:v>
                </c:pt>
                <c:pt idx="140">
                  <c:v>27</c:v>
                </c:pt>
                <c:pt idx="141">
                  <c:v>28</c:v>
                </c:pt>
                <c:pt idx="142">
                  <c:v>28.2</c:v>
                </c:pt>
                <c:pt idx="143">
                  <c:v>28.6</c:v>
                </c:pt>
                <c:pt idx="144">
                  <c:v>17</c:v>
                </c:pt>
                <c:pt idx="145">
                  <c:v>17</c:v>
                </c:pt>
                <c:pt idx="146">
                  <c:v>17</c:v>
                </c:pt>
                <c:pt idx="147">
                  <c:v>20</c:v>
                </c:pt>
                <c:pt idx="148">
                  <c:v>20</c:v>
                </c:pt>
                <c:pt idx="149">
                  <c:v>16</c:v>
                </c:pt>
                <c:pt idx="150">
                  <c:v>16</c:v>
                </c:pt>
                <c:pt idx="151">
                  <c:v>20</c:v>
                </c:pt>
                <c:pt idx="152">
                  <c:v>20</c:v>
                </c:pt>
                <c:pt idx="153">
                  <c:v>20</c:v>
                </c:pt>
                <c:pt idx="154">
                  <c:v>20</c:v>
                </c:pt>
                <c:pt idx="155">
                  <c:v>20</c:v>
                </c:pt>
                <c:pt idx="156">
                  <c:v>20</c:v>
                </c:pt>
                <c:pt idx="157">
                  <c:v>15</c:v>
                </c:pt>
                <c:pt idx="158">
                  <c:v>15</c:v>
                </c:pt>
                <c:pt idx="159">
                  <c:v>20</c:v>
                </c:pt>
                <c:pt idx="160">
                  <c:v>20</c:v>
                </c:pt>
                <c:pt idx="161">
                  <c:v>20</c:v>
                </c:pt>
                <c:pt idx="162">
                  <c:v>20</c:v>
                </c:pt>
                <c:pt idx="163">
                  <c:v>20</c:v>
                </c:pt>
                <c:pt idx="164">
                  <c:v>20</c:v>
                </c:pt>
                <c:pt idx="165">
                  <c:v>20</c:v>
                </c:pt>
                <c:pt idx="166">
                  <c:v>20</c:v>
                </c:pt>
                <c:pt idx="167">
                  <c:v>20</c:v>
                </c:pt>
                <c:pt idx="168">
                  <c:v>20</c:v>
                </c:pt>
                <c:pt idx="169">
                  <c:v>21.23</c:v>
                </c:pt>
                <c:pt idx="170">
                  <c:v>18</c:v>
                </c:pt>
                <c:pt idx="171">
                  <c:v>17</c:v>
                </c:pt>
                <c:pt idx="172">
                  <c:v>17</c:v>
                </c:pt>
                <c:pt idx="173">
                  <c:v>17</c:v>
                </c:pt>
                <c:pt idx="174">
                  <c:v>17</c:v>
                </c:pt>
                <c:pt idx="175">
                  <c:v>17</c:v>
                </c:pt>
                <c:pt idx="176">
                  <c:v>17</c:v>
                </c:pt>
                <c:pt idx="177">
                  <c:v>17</c:v>
                </c:pt>
                <c:pt idx="178">
                  <c:v>17</c:v>
                </c:pt>
                <c:pt idx="179">
                  <c:v>17</c:v>
                </c:pt>
                <c:pt idx="180">
                  <c:v>17</c:v>
                </c:pt>
                <c:pt idx="181">
                  <c:v>17</c:v>
                </c:pt>
                <c:pt idx="182">
                  <c:v>17</c:v>
                </c:pt>
                <c:pt idx="183">
                  <c:v>17</c:v>
                </c:pt>
                <c:pt idx="184">
                  <c:v>17</c:v>
                </c:pt>
                <c:pt idx="185">
                  <c:v>17</c:v>
                </c:pt>
                <c:pt idx="186">
                  <c:v>17</c:v>
                </c:pt>
                <c:pt idx="187">
                  <c:v>17</c:v>
                </c:pt>
                <c:pt idx="188">
                  <c:v>17</c:v>
                </c:pt>
                <c:pt idx="189">
                  <c:v>17</c:v>
                </c:pt>
                <c:pt idx="190">
                  <c:v>17</c:v>
                </c:pt>
                <c:pt idx="191">
                  <c:v>17</c:v>
                </c:pt>
                <c:pt idx="192">
                  <c:v>20</c:v>
                </c:pt>
                <c:pt idx="193">
                  <c:v>15</c:v>
                </c:pt>
                <c:pt idx="194">
                  <c:v>15</c:v>
                </c:pt>
                <c:pt idx="195">
                  <c:v>23</c:v>
                </c:pt>
                <c:pt idx="196">
                  <c:v>15</c:v>
                </c:pt>
                <c:pt idx="197">
                  <c:v>15</c:v>
                </c:pt>
                <c:pt idx="198">
                  <c:v>15</c:v>
                </c:pt>
                <c:pt idx="199">
                  <c:v>15</c:v>
                </c:pt>
                <c:pt idx="200">
                  <c:v>15</c:v>
                </c:pt>
                <c:pt idx="201">
                  <c:v>15</c:v>
                </c:pt>
                <c:pt idx="202">
                  <c:v>20</c:v>
                </c:pt>
                <c:pt idx="203">
                  <c:v>20</c:v>
                </c:pt>
                <c:pt idx="204">
                  <c:v>24</c:v>
                </c:pt>
                <c:pt idx="205">
                  <c:v>10.5</c:v>
                </c:pt>
                <c:pt idx="206">
                  <c:v>18.239999999999998</c:v>
                </c:pt>
                <c:pt idx="207">
                  <c:v>15</c:v>
                </c:pt>
                <c:pt idx="208">
                  <c:v>15</c:v>
                </c:pt>
                <c:pt idx="209">
                  <c:v>15.3</c:v>
                </c:pt>
                <c:pt idx="210">
                  <c:v>6.5</c:v>
                </c:pt>
                <c:pt idx="211">
                  <c:v>9.5</c:v>
                </c:pt>
                <c:pt idx="212">
                  <c:v>12</c:v>
                </c:pt>
                <c:pt idx="213">
                  <c:v>14.5</c:v>
                </c:pt>
                <c:pt idx="214">
                  <c:v>17</c:v>
                </c:pt>
                <c:pt idx="215">
                  <c:v>19</c:v>
                </c:pt>
                <c:pt idx="216">
                  <c:v>21.5</c:v>
                </c:pt>
                <c:pt idx="217">
                  <c:v>23.5</c:v>
                </c:pt>
                <c:pt idx="218">
                  <c:v>25</c:v>
                </c:pt>
                <c:pt idx="219">
                  <c:v>27.5</c:v>
                </c:pt>
                <c:pt idx="220">
                  <c:v>29</c:v>
                </c:pt>
                <c:pt idx="221">
                  <c:v>4</c:v>
                </c:pt>
                <c:pt idx="222">
                  <c:v>6.5</c:v>
                </c:pt>
                <c:pt idx="223">
                  <c:v>9.5</c:v>
                </c:pt>
                <c:pt idx="224">
                  <c:v>12</c:v>
                </c:pt>
                <c:pt idx="225">
                  <c:v>14.5</c:v>
                </c:pt>
                <c:pt idx="226">
                  <c:v>17</c:v>
                </c:pt>
                <c:pt idx="227">
                  <c:v>19</c:v>
                </c:pt>
                <c:pt idx="228">
                  <c:v>21.5</c:v>
                </c:pt>
                <c:pt idx="229">
                  <c:v>23.5</c:v>
                </c:pt>
                <c:pt idx="230">
                  <c:v>25</c:v>
                </c:pt>
                <c:pt idx="231">
                  <c:v>27.5</c:v>
                </c:pt>
                <c:pt idx="232">
                  <c:v>29</c:v>
                </c:pt>
                <c:pt idx="233">
                  <c:v>6.5</c:v>
                </c:pt>
                <c:pt idx="234">
                  <c:v>9.5</c:v>
                </c:pt>
                <c:pt idx="235">
                  <c:v>12</c:v>
                </c:pt>
                <c:pt idx="236">
                  <c:v>14.5</c:v>
                </c:pt>
                <c:pt idx="237">
                  <c:v>17</c:v>
                </c:pt>
                <c:pt idx="238">
                  <c:v>19</c:v>
                </c:pt>
                <c:pt idx="239">
                  <c:v>21.5</c:v>
                </c:pt>
                <c:pt idx="240">
                  <c:v>23.5</c:v>
                </c:pt>
                <c:pt idx="241">
                  <c:v>25</c:v>
                </c:pt>
                <c:pt idx="242">
                  <c:v>27.5</c:v>
                </c:pt>
                <c:pt idx="243">
                  <c:v>10.5</c:v>
                </c:pt>
                <c:pt idx="244">
                  <c:v>13</c:v>
                </c:pt>
                <c:pt idx="245">
                  <c:v>14</c:v>
                </c:pt>
                <c:pt idx="246">
                  <c:v>15.5</c:v>
                </c:pt>
                <c:pt idx="247">
                  <c:v>16</c:v>
                </c:pt>
                <c:pt idx="248">
                  <c:v>18.5</c:v>
                </c:pt>
                <c:pt idx="249">
                  <c:v>22</c:v>
                </c:pt>
                <c:pt idx="250">
                  <c:v>24</c:v>
                </c:pt>
                <c:pt idx="251">
                  <c:v>27</c:v>
                </c:pt>
                <c:pt idx="252">
                  <c:v>29</c:v>
                </c:pt>
                <c:pt idx="253">
                  <c:v>8</c:v>
                </c:pt>
                <c:pt idx="254">
                  <c:v>10.5</c:v>
                </c:pt>
                <c:pt idx="255">
                  <c:v>11</c:v>
                </c:pt>
                <c:pt idx="256">
                  <c:v>13</c:v>
                </c:pt>
                <c:pt idx="257">
                  <c:v>14</c:v>
                </c:pt>
                <c:pt idx="258">
                  <c:v>16</c:v>
                </c:pt>
                <c:pt idx="259">
                  <c:v>17</c:v>
                </c:pt>
                <c:pt idx="260">
                  <c:v>19.5</c:v>
                </c:pt>
                <c:pt idx="261">
                  <c:v>22</c:v>
                </c:pt>
                <c:pt idx="262">
                  <c:v>25</c:v>
                </c:pt>
                <c:pt idx="263">
                  <c:v>27.5</c:v>
                </c:pt>
                <c:pt idx="264">
                  <c:v>30.5</c:v>
                </c:pt>
              </c:numCache>
            </c:numRef>
          </c:xVal>
          <c:yVal>
            <c:numRef>
              <c:f>[2]coc_growth!$C$7:$C$271</c:f>
              <c:numCache>
                <c:formatCode>General</c:formatCode>
                <c:ptCount val="265"/>
                <c:pt idx="7">
                  <c:v>0.81</c:v>
                </c:pt>
                <c:pt idx="24">
                  <c:v>0.36</c:v>
                </c:pt>
                <c:pt idx="25">
                  <c:v>0.31</c:v>
                </c:pt>
                <c:pt idx="28">
                  <c:v>0.31</c:v>
                </c:pt>
                <c:pt idx="29">
                  <c:v>0.33</c:v>
                </c:pt>
                <c:pt idx="30">
                  <c:v>0.31</c:v>
                </c:pt>
                <c:pt idx="31">
                  <c:v>0.2</c:v>
                </c:pt>
                <c:pt idx="32">
                  <c:v>0.32</c:v>
                </c:pt>
                <c:pt idx="40">
                  <c:v>0.55000000000000004</c:v>
                </c:pt>
                <c:pt idx="41">
                  <c:v>0.53</c:v>
                </c:pt>
                <c:pt idx="42">
                  <c:v>0.53</c:v>
                </c:pt>
                <c:pt idx="43">
                  <c:v>0.34</c:v>
                </c:pt>
                <c:pt idx="44">
                  <c:v>0.22</c:v>
                </c:pt>
                <c:pt idx="102">
                  <c:v>0</c:v>
                </c:pt>
                <c:pt idx="105">
                  <c:v>0.19</c:v>
                </c:pt>
                <c:pt idx="106">
                  <c:v>0.312</c:v>
                </c:pt>
                <c:pt idx="107">
                  <c:v>0.35</c:v>
                </c:pt>
                <c:pt idx="121">
                  <c:v>0.78500000000000003</c:v>
                </c:pt>
                <c:pt idx="122">
                  <c:v>0.69099999999999995</c:v>
                </c:pt>
                <c:pt idx="123">
                  <c:v>0.67</c:v>
                </c:pt>
                <c:pt idx="124">
                  <c:v>0.77800000000000002</c:v>
                </c:pt>
                <c:pt idx="125">
                  <c:v>0.47299999999999998</c:v>
                </c:pt>
                <c:pt idx="139">
                  <c:v>0.68200000000000005</c:v>
                </c:pt>
                <c:pt idx="140">
                  <c:v>0.39600000000000002</c:v>
                </c:pt>
                <c:pt idx="141">
                  <c:v>0.185</c:v>
                </c:pt>
                <c:pt idx="142">
                  <c:v>0.60199999999999998</c:v>
                </c:pt>
                <c:pt idx="143">
                  <c:v>4.5999999999999999E-2</c:v>
                </c:pt>
                <c:pt idx="219">
                  <c:v>0.89695536792861907</c:v>
                </c:pt>
                <c:pt idx="220">
                  <c:v>0.60017887036541628</c:v>
                </c:pt>
                <c:pt idx="231">
                  <c:v>0.53979700617643556</c:v>
                </c:pt>
                <c:pt idx="232">
                  <c:v>0.23691818312218449</c:v>
                </c:pt>
                <c:pt idx="240">
                  <c:v>0.92548670927387555</c:v>
                </c:pt>
                <c:pt idx="241">
                  <c:v>0.85116611913145435</c:v>
                </c:pt>
                <c:pt idx="242">
                  <c:v>0.24822523420583559</c:v>
                </c:pt>
                <c:pt idx="252">
                  <c:v>0.69378270665013908</c:v>
                </c:pt>
                <c:pt idx="262">
                  <c:v>0.62535060280865695</c:v>
                </c:pt>
                <c:pt idx="263">
                  <c:v>0.48257988276463631</c:v>
                </c:pt>
                <c:pt idx="264">
                  <c:v>0.27458640779744037</c:v>
                </c:pt>
              </c:numCache>
            </c:numRef>
          </c:yVal>
          <c:smooth val="0"/>
        </c:ser>
        <c:dLbls>
          <c:showLegendKey val="0"/>
          <c:showVal val="0"/>
          <c:showCatName val="0"/>
          <c:showSerName val="0"/>
          <c:showPercent val="0"/>
          <c:showBubbleSize val="0"/>
        </c:dLbls>
        <c:axId val="119733216"/>
        <c:axId val="119733608"/>
      </c:scatterChart>
      <c:valAx>
        <c:axId val="119733216"/>
        <c:scaling>
          <c:orientation val="minMax"/>
          <c:max val="33"/>
          <c:min val="0"/>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119733608"/>
        <c:crosses val="autoZero"/>
        <c:crossBetween val="midCat"/>
      </c:valAx>
      <c:valAx>
        <c:axId val="119733608"/>
        <c:scaling>
          <c:orientation val="minMax"/>
          <c:max val="2"/>
          <c:min val="0"/>
        </c:scaling>
        <c:delete val="0"/>
        <c:axPos val="l"/>
        <c:title>
          <c:tx>
            <c:rich>
              <a:bodyPr rot="-5400000" vert="horz"/>
              <a:lstStyle/>
              <a:p>
                <a:pPr>
                  <a:defRPr/>
                </a:pPr>
                <a:r>
                  <a:rPr lang="en-US"/>
                  <a:t>growth (d</a:t>
                </a:r>
                <a:r>
                  <a:rPr lang="en-US" baseline="30000"/>
                  <a:t>-1</a:t>
                </a:r>
                <a:r>
                  <a:rPr lang="en-US"/>
                  <a:t>)</a:t>
                </a:r>
              </a:p>
            </c:rich>
          </c:tx>
          <c:layout>
            <c:manualLayout>
              <c:xMode val="edge"/>
              <c:yMode val="edge"/>
              <c:x val="2.3886701662292208E-3"/>
              <c:y val="0.35204806335624389"/>
            </c:manualLayout>
          </c:layout>
          <c:overlay val="0"/>
        </c:title>
        <c:numFmt formatCode="General" sourceLinked="1"/>
        <c:majorTickMark val="out"/>
        <c:minorTickMark val="none"/>
        <c:tickLblPos val="nextTo"/>
        <c:crossAx val="119733216"/>
        <c:crosses val="autoZero"/>
        <c:crossBetween val="midCat"/>
        <c:majorUnit val="0.5"/>
      </c:valAx>
    </c:plotArea>
    <c:plotVisOnly val="1"/>
    <c:dispBlanksAs val="gap"/>
    <c:showDLblsOverMax val="0"/>
  </c:chart>
  <c:txPr>
    <a:bodyPr/>
    <a:lstStyle/>
    <a:p>
      <a:pPr>
        <a:defRPr sz="1400" baseline="0"/>
      </a:pPr>
      <a:endParaRPr lang="en-US"/>
    </a:p>
  </c:txPr>
  <c:printSettings>
    <c:headerFooter/>
    <c:pageMargins b="0.75000000000000255" l="0.70000000000000062" r="0.70000000000000062" t="0.7500000000000025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a:t>
            </a:r>
          </a:p>
        </c:rich>
      </c:tx>
      <c:layout>
        <c:manualLayout>
          <c:xMode val="edge"/>
          <c:yMode val="edge"/>
          <c:x val="0.14539588801399833"/>
          <c:y val="5.086705202312141E-2"/>
        </c:manualLayout>
      </c:layout>
      <c:overlay val="1"/>
    </c:title>
    <c:autoTitleDeleted val="0"/>
    <c:plotArea>
      <c:layout>
        <c:manualLayout>
          <c:layoutTarget val="inner"/>
          <c:xMode val="edge"/>
          <c:yMode val="edge"/>
          <c:x val="0.14462489063867018"/>
          <c:y val="5.1341131491511538E-2"/>
          <c:w val="0.79715069991251097"/>
          <c:h val="0.75882463247007936"/>
        </c:manualLayout>
      </c:layout>
      <c:scatterChart>
        <c:scatterStyle val="lineMarker"/>
        <c:varyColors val="0"/>
        <c:ser>
          <c:idx val="0"/>
          <c:order val="0"/>
          <c:spPr>
            <a:ln w="25400">
              <a:solidFill>
                <a:prstClr val="black"/>
              </a:solidFill>
            </a:ln>
          </c:spPr>
          <c:marker>
            <c:symbol val="none"/>
          </c:marker>
          <c:xVal>
            <c:numRef>
              <c:f>Pteropods!$I$47:$I$52</c:f>
              <c:numCache>
                <c:formatCode>General</c:formatCode>
                <c:ptCount val="6"/>
                <c:pt idx="0">
                  <c:v>-2</c:v>
                </c:pt>
                <c:pt idx="1">
                  <c:v>5</c:v>
                </c:pt>
                <c:pt idx="2">
                  <c:v>10</c:v>
                </c:pt>
                <c:pt idx="3">
                  <c:v>15</c:v>
                </c:pt>
                <c:pt idx="4">
                  <c:v>20</c:v>
                </c:pt>
                <c:pt idx="5">
                  <c:v>28</c:v>
                </c:pt>
              </c:numCache>
            </c:numRef>
          </c:xVal>
          <c:yVal>
            <c:numRef>
              <c:f>Pteropods!$M$47:$M$52</c:f>
              <c:numCache>
                <c:formatCode>General</c:formatCode>
                <c:ptCount val="6"/>
                <c:pt idx="0">
                  <c:v>0.30238736156578844</c:v>
                </c:pt>
                <c:pt idx="1">
                  <c:v>0.35748435180178473</c:v>
                </c:pt>
                <c:pt idx="2">
                  <c:v>0.40288481016123001</c:v>
                </c:pt>
                <c:pt idx="3">
                  <c:v>0.45405111983377167</c:v>
                </c:pt>
                <c:pt idx="4">
                  <c:v>0.51171554306005784</c:v>
                </c:pt>
                <c:pt idx="5">
                  <c:v>0.61959339665731961</c:v>
                </c:pt>
              </c:numCache>
            </c:numRef>
          </c:yVal>
          <c:smooth val="0"/>
        </c:ser>
        <c:ser>
          <c:idx val="1"/>
          <c:order val="1"/>
          <c:spPr>
            <a:ln w="25400">
              <a:solidFill>
                <a:prstClr val="black"/>
              </a:solidFill>
              <a:prstDash val="sysDash"/>
            </a:ln>
          </c:spPr>
          <c:marker>
            <c:symbol val="none"/>
          </c:marker>
          <c:xVal>
            <c:numRef>
              <c:f>'C:\Documents and Settings\vm\Application Data\Microsoft\Excel\[foram_specific.xlsx]growth'!$E$11:$E$18</c:f>
              <c:numCache>
                <c:formatCode>General</c:formatCode>
                <c:ptCount val="8"/>
                <c:pt idx="0">
                  <c:v>0</c:v>
                </c:pt>
                <c:pt idx="1">
                  <c:v>5</c:v>
                </c:pt>
                <c:pt idx="2">
                  <c:v>10</c:v>
                </c:pt>
                <c:pt idx="3">
                  <c:v>15</c:v>
                </c:pt>
                <c:pt idx="4">
                  <c:v>20</c:v>
                </c:pt>
                <c:pt idx="5">
                  <c:v>25</c:v>
                </c:pt>
                <c:pt idx="6">
                  <c:v>29.5</c:v>
                </c:pt>
                <c:pt idx="7">
                  <c:v>32.9</c:v>
                </c:pt>
              </c:numCache>
            </c:numRef>
          </c:xVal>
          <c:yVal>
            <c:numRef>
              <c:f>'C:\Documents and Settings\vm\Application Data\Microsoft\Excel\[foram_specific.xlsx]growth'!$H$11:$H$18</c:f>
              <c:numCache>
                <c:formatCode>General</c:formatCode>
                <c:ptCount val="8"/>
                <c:pt idx="0">
                  <c:v>4.5999999999999999E-2</c:v>
                </c:pt>
                <c:pt idx="1">
                  <c:v>6.5216255642285989E-2</c:v>
                </c:pt>
                <c:pt idx="2">
                  <c:v>9.2459999999999987E-2</c:v>
                </c:pt>
                <c:pt idx="3">
                  <c:v>0.13108467384099481</c:v>
                </c:pt>
                <c:pt idx="4">
                  <c:v>0.18584459999999994</c:v>
                </c:pt>
                <c:pt idx="5">
                  <c:v>0.2634801944203996</c:v>
                </c:pt>
                <c:pt idx="6">
                  <c:v>0.36073327202958477</c:v>
                </c:pt>
              </c:numCache>
            </c:numRef>
          </c:yVal>
          <c:smooth val="0"/>
        </c:ser>
        <c:ser>
          <c:idx val="2"/>
          <c:order val="2"/>
          <c:spPr>
            <a:ln w="25400">
              <a:solidFill>
                <a:prstClr val="black"/>
              </a:solidFill>
              <a:prstDash val="lgDash"/>
            </a:ln>
          </c:spPr>
          <c:marker>
            <c:symbol val="none"/>
          </c:marker>
          <c:xVal>
            <c:numRef>
              <c:f>[3]coc_growth!$M$7:$M$19</c:f>
              <c:numCache>
                <c:formatCode>General</c:formatCode>
                <c:ptCount val="13"/>
                <c:pt idx="0">
                  <c:v>-1.8</c:v>
                </c:pt>
                <c:pt idx="1">
                  <c:v>0.7</c:v>
                </c:pt>
                <c:pt idx="2">
                  <c:v>3.2</c:v>
                </c:pt>
                <c:pt idx="3">
                  <c:v>5.7</c:v>
                </c:pt>
                <c:pt idx="4">
                  <c:v>8.1999999999999993</c:v>
                </c:pt>
                <c:pt idx="5">
                  <c:v>10.7</c:v>
                </c:pt>
                <c:pt idx="6">
                  <c:v>13.2</c:v>
                </c:pt>
                <c:pt idx="7">
                  <c:v>15.7</c:v>
                </c:pt>
                <c:pt idx="8">
                  <c:v>18.2</c:v>
                </c:pt>
                <c:pt idx="9">
                  <c:v>20.7</c:v>
                </c:pt>
                <c:pt idx="10">
                  <c:v>23.2</c:v>
                </c:pt>
                <c:pt idx="11">
                  <c:v>25.7</c:v>
                </c:pt>
                <c:pt idx="12">
                  <c:v>28.2</c:v>
                </c:pt>
              </c:numCache>
            </c:numRef>
          </c:xVal>
          <c:yVal>
            <c:numRef>
              <c:f>[3]coc_growth!$P$7:$P$19</c:f>
              <c:numCache>
                <c:formatCode>General</c:formatCode>
                <c:ptCount val="13"/>
                <c:pt idx="0">
                  <c:v>0.22095672015638895</c:v>
                </c:pt>
                <c:pt idx="1">
                  <c:v>0.24784143722716553</c:v>
                </c:pt>
                <c:pt idx="2">
                  <c:v>0.27799732890382928</c:v>
                </c:pt>
                <c:pt idx="3">
                  <c:v>0.31182241251622717</c:v>
                </c:pt>
                <c:pt idx="4">
                  <c:v>0.34976313380722124</c:v>
                </c:pt>
                <c:pt idx="5">
                  <c:v>0.39232025941779258</c:v>
                </c:pt>
                <c:pt idx="6">
                  <c:v>0.44005548633515335</c:v>
                </c:pt>
                <c:pt idx="7">
                  <c:v>0.49359885553971972</c:v>
                </c:pt>
                <c:pt idx="8">
                  <c:v>0.55365706770114209</c:v>
                </c:pt>
                <c:pt idx="9">
                  <c:v>0.62102281067943099</c:v>
                </c:pt>
                <c:pt idx="10">
                  <c:v>0.69658522194168093</c:v>
                </c:pt>
                <c:pt idx="11">
                  <c:v>0.78134162398426743</c:v>
                </c:pt>
                <c:pt idx="12">
                  <c:v>0.87641068765234831</c:v>
                </c:pt>
              </c:numCache>
            </c:numRef>
          </c:yVal>
          <c:smooth val="0"/>
        </c:ser>
        <c:dLbls>
          <c:showLegendKey val="0"/>
          <c:showVal val="0"/>
          <c:showCatName val="0"/>
          <c:showSerName val="0"/>
          <c:showPercent val="0"/>
          <c:showBubbleSize val="0"/>
        </c:dLbls>
        <c:axId val="119730472"/>
        <c:axId val="294357960"/>
      </c:scatterChart>
      <c:valAx>
        <c:axId val="119730472"/>
        <c:scaling>
          <c:orientation val="minMax"/>
          <c:max val="30"/>
          <c:min val="0"/>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294357960"/>
        <c:crosses val="autoZero"/>
        <c:crossBetween val="midCat"/>
      </c:valAx>
      <c:valAx>
        <c:axId val="294357960"/>
        <c:scaling>
          <c:orientation val="minMax"/>
          <c:max val="1"/>
          <c:min val="0"/>
        </c:scaling>
        <c:delete val="0"/>
        <c:axPos val="l"/>
        <c:title>
          <c:tx>
            <c:rich>
              <a:bodyPr rot="-5400000" vert="horz"/>
              <a:lstStyle/>
              <a:p>
                <a:pPr>
                  <a:defRPr/>
                </a:pPr>
                <a:r>
                  <a:rPr lang="en-US"/>
                  <a:t>growth (d</a:t>
                </a:r>
                <a:r>
                  <a:rPr lang="en-US" baseline="30000"/>
                  <a:t>-1</a:t>
                </a:r>
                <a:r>
                  <a:rPr lang="en-US"/>
                  <a:t>)</a:t>
                </a:r>
              </a:p>
            </c:rich>
          </c:tx>
          <c:layout>
            <c:manualLayout>
              <c:xMode val="edge"/>
              <c:yMode val="edge"/>
              <c:x val="2.3886701662292208E-3"/>
              <c:y val="0.35204806335624389"/>
            </c:manualLayout>
          </c:layout>
          <c:overlay val="0"/>
        </c:title>
        <c:numFmt formatCode="General" sourceLinked="1"/>
        <c:majorTickMark val="out"/>
        <c:minorTickMark val="none"/>
        <c:tickLblPos val="nextTo"/>
        <c:crossAx val="119730472"/>
        <c:crosses val="autoZero"/>
        <c:crossBetween val="midCat"/>
        <c:majorUnit val="0.5"/>
      </c:valAx>
    </c:plotArea>
    <c:plotVisOnly val="1"/>
    <c:dispBlanksAs val="gap"/>
    <c:showDLblsOverMax val="0"/>
  </c:chart>
  <c:txPr>
    <a:bodyPr/>
    <a:lstStyle/>
    <a:p>
      <a:pPr>
        <a:defRPr sz="1400" baseline="0"/>
      </a:pPr>
      <a:endParaRPr lang="en-US"/>
    </a:p>
  </c:txPr>
  <c:printSettings>
    <c:headerFooter/>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a:t>
            </a:r>
          </a:p>
        </c:rich>
      </c:tx>
      <c:layout>
        <c:manualLayout>
          <c:xMode val="edge"/>
          <c:yMode val="edge"/>
          <c:x val="0.15673165244588338"/>
          <c:y val="5.086705202312141E-2"/>
        </c:manualLayout>
      </c:layout>
      <c:overlay val="1"/>
    </c:title>
    <c:autoTitleDeleted val="0"/>
    <c:plotArea>
      <c:layout>
        <c:manualLayout>
          <c:layoutTarget val="inner"/>
          <c:xMode val="edge"/>
          <c:yMode val="edge"/>
          <c:x val="9.781452318460232E-2"/>
          <c:y val="5.1341131491511538E-2"/>
          <c:w val="0.86103958880139986"/>
          <c:h val="0.75882463247008014"/>
        </c:manualLayout>
      </c:layout>
      <c:scatterChart>
        <c:scatterStyle val="lineMarker"/>
        <c:varyColors val="0"/>
        <c:ser>
          <c:idx val="0"/>
          <c:order val="0"/>
          <c:spPr>
            <a:ln w="28575">
              <a:noFill/>
            </a:ln>
          </c:spPr>
          <c:marker>
            <c:symbol val="x"/>
            <c:size val="7"/>
            <c:spPr>
              <a:noFill/>
              <a:ln>
                <a:solidFill>
                  <a:prstClr val="black"/>
                </a:solidFill>
              </a:ln>
            </c:spPr>
          </c:marker>
          <c:trendline>
            <c:trendlineType val="exp"/>
            <c:dispRSqr val="0"/>
            <c:dispEq val="0"/>
          </c:trendline>
          <c:xVal>
            <c:numRef>
              <c:f>Pteropods!$K$7:$K$38</c:f>
              <c:numCache>
                <c:formatCode>General</c:formatCode>
                <c:ptCount val="32"/>
                <c:pt idx="0">
                  <c:v>9.5</c:v>
                </c:pt>
                <c:pt idx="1">
                  <c:v>9.5</c:v>
                </c:pt>
                <c:pt idx="2">
                  <c:v>9.5</c:v>
                </c:pt>
                <c:pt idx="3">
                  <c:v>9.5</c:v>
                </c:pt>
                <c:pt idx="4">
                  <c:v>11.5</c:v>
                </c:pt>
                <c:pt idx="5">
                  <c:v>11.5</c:v>
                </c:pt>
                <c:pt idx="6">
                  <c:v>11.5</c:v>
                </c:pt>
                <c:pt idx="7">
                  <c:v>-0.90100000000000002</c:v>
                </c:pt>
                <c:pt idx="8">
                  <c:v>-0.90100000000000002</c:v>
                </c:pt>
                <c:pt idx="9">
                  <c:v>-0.54400000000000004</c:v>
                </c:pt>
                <c:pt idx="10">
                  <c:v>4.9400000000000004</c:v>
                </c:pt>
                <c:pt idx="11">
                  <c:v>5.79</c:v>
                </c:pt>
                <c:pt idx="12">
                  <c:v>4.28</c:v>
                </c:pt>
                <c:pt idx="13">
                  <c:v>6.5</c:v>
                </c:pt>
                <c:pt idx="14">
                  <c:v>8.5</c:v>
                </c:pt>
                <c:pt idx="15">
                  <c:v>8.5</c:v>
                </c:pt>
                <c:pt idx="16">
                  <c:v>8.5</c:v>
                </c:pt>
                <c:pt idx="17">
                  <c:v>8.5</c:v>
                </c:pt>
                <c:pt idx="18">
                  <c:v>8.5</c:v>
                </c:pt>
                <c:pt idx="19">
                  <c:v>8.5</c:v>
                </c:pt>
                <c:pt idx="20">
                  <c:v>8.5</c:v>
                </c:pt>
                <c:pt idx="21">
                  <c:v>8.5</c:v>
                </c:pt>
                <c:pt idx="22">
                  <c:v>8.5</c:v>
                </c:pt>
                <c:pt idx="23">
                  <c:v>8.5</c:v>
                </c:pt>
                <c:pt idx="24">
                  <c:v>2.5</c:v>
                </c:pt>
                <c:pt idx="25">
                  <c:v>2.5</c:v>
                </c:pt>
                <c:pt idx="26">
                  <c:v>2.5</c:v>
                </c:pt>
                <c:pt idx="27">
                  <c:v>2.5</c:v>
                </c:pt>
                <c:pt idx="28">
                  <c:v>2.5</c:v>
                </c:pt>
                <c:pt idx="29">
                  <c:v>11.5</c:v>
                </c:pt>
                <c:pt idx="30">
                  <c:v>11.5</c:v>
                </c:pt>
                <c:pt idx="31">
                  <c:v>11.5</c:v>
                </c:pt>
              </c:numCache>
            </c:numRef>
          </c:xVal>
          <c:yVal>
            <c:numRef>
              <c:f>Pteropods!$O$7:$O$38</c:f>
              <c:numCache>
                <c:formatCode>General</c:formatCode>
                <c:ptCount val="32"/>
                <c:pt idx="0">
                  <c:v>0.16874</c:v>
                </c:pt>
                <c:pt idx="1">
                  <c:v>0.46189000000000002</c:v>
                </c:pt>
                <c:pt idx="2">
                  <c:v>0.49335000000000001</c:v>
                </c:pt>
                <c:pt idx="3">
                  <c:v>0.88183333333333425</c:v>
                </c:pt>
                <c:pt idx="4">
                  <c:v>2.2533965014577277E-4</c:v>
                </c:pt>
                <c:pt idx="5">
                  <c:v>2.1858126361655792E-4</c:v>
                </c:pt>
                <c:pt idx="6">
                  <c:v>2.3397987616099073E-4</c:v>
                </c:pt>
                <c:pt idx="7">
                  <c:v>1.5877004000000001</c:v>
                </c:pt>
                <c:pt idx="8">
                  <c:v>0.12029160000000001</c:v>
                </c:pt>
                <c:pt idx="9">
                  <c:v>0.95106440000000003</c:v>
                </c:pt>
                <c:pt idx="10">
                  <c:v>0.23718037200000003</c:v>
                </c:pt>
                <c:pt idx="11">
                  <c:v>0.23616049600000003</c:v>
                </c:pt>
                <c:pt idx="12">
                  <c:v>0.24006153599999999</c:v>
                </c:pt>
                <c:pt idx="13">
                  <c:v>0.43346731999999999</c:v>
                </c:pt>
                <c:pt idx="14">
                  <c:v>0.433411458333334</c:v>
                </c:pt>
                <c:pt idx="15">
                  <c:v>0.43355468749999898</c:v>
                </c:pt>
                <c:pt idx="16">
                  <c:v>0</c:v>
                </c:pt>
                <c:pt idx="17">
                  <c:v>0.43344370860927239</c:v>
                </c:pt>
                <c:pt idx="18">
                  <c:v>0.43353803294573723</c:v>
                </c:pt>
                <c:pt idx="19">
                  <c:v>0.4335751488095248</c:v>
                </c:pt>
                <c:pt idx="20">
                  <c:v>0.43323076923076859</c:v>
                </c:pt>
                <c:pt idx="21">
                  <c:v>0.43381215469613321</c:v>
                </c:pt>
                <c:pt idx="22">
                  <c:v>0.43346875000000001</c:v>
                </c:pt>
                <c:pt idx="23">
                  <c:v>0.43410714285714364</c:v>
                </c:pt>
                <c:pt idx="24">
                  <c:v>0.42899999999999999</c:v>
                </c:pt>
                <c:pt idx="25">
                  <c:v>0.43446180555555441</c:v>
                </c:pt>
                <c:pt idx="26">
                  <c:v>0.43346875000000001</c:v>
                </c:pt>
                <c:pt idx="27">
                  <c:v>0.43373161764705764</c:v>
                </c:pt>
                <c:pt idx="28">
                  <c:v>0.43360786455488837</c:v>
                </c:pt>
                <c:pt idx="29">
                  <c:v>3.0916600000000002E-2</c:v>
                </c:pt>
                <c:pt idx="30">
                  <c:v>4.0131519999999997E-2</c:v>
                </c:pt>
                <c:pt idx="31">
                  <c:v>3.0230200000000002E-2</c:v>
                </c:pt>
              </c:numCache>
            </c:numRef>
          </c:yVal>
          <c:smooth val="0"/>
        </c:ser>
        <c:ser>
          <c:idx val="1"/>
          <c:order val="1"/>
          <c:tx>
            <c:strRef>
              <c:f>Pteropods!$L$46</c:f>
              <c:strCache>
                <c:ptCount val="1"/>
                <c:pt idx="0">
                  <c:v>mes PlankTOM5</c:v>
                </c:pt>
              </c:strCache>
            </c:strRef>
          </c:tx>
          <c:spPr>
            <a:ln w="25400">
              <a:solidFill>
                <a:schemeClr val="tx1"/>
              </a:solidFill>
            </a:ln>
          </c:spPr>
          <c:marker>
            <c:symbol val="none"/>
          </c:marker>
          <c:xVal>
            <c:numRef>
              <c:f>Pteropods!$I$47:$I$52</c:f>
              <c:numCache>
                <c:formatCode>General</c:formatCode>
                <c:ptCount val="6"/>
                <c:pt idx="0">
                  <c:v>-2</c:v>
                </c:pt>
                <c:pt idx="1">
                  <c:v>5</c:v>
                </c:pt>
                <c:pt idx="2">
                  <c:v>10</c:v>
                </c:pt>
                <c:pt idx="3">
                  <c:v>15</c:v>
                </c:pt>
                <c:pt idx="4">
                  <c:v>20</c:v>
                </c:pt>
                <c:pt idx="5">
                  <c:v>28</c:v>
                </c:pt>
              </c:numCache>
            </c:numRef>
          </c:xVal>
          <c:yVal>
            <c:numRef>
              <c:f>Pteropods!$M$47:$M$52</c:f>
              <c:numCache>
                <c:formatCode>General</c:formatCode>
                <c:ptCount val="6"/>
                <c:pt idx="0">
                  <c:v>0.30238736156578844</c:v>
                </c:pt>
                <c:pt idx="1">
                  <c:v>0.35748435180178473</c:v>
                </c:pt>
                <c:pt idx="2">
                  <c:v>0.40288481016123001</c:v>
                </c:pt>
                <c:pt idx="3">
                  <c:v>0.45405111983377167</c:v>
                </c:pt>
                <c:pt idx="4">
                  <c:v>0.51171554306005784</c:v>
                </c:pt>
                <c:pt idx="5">
                  <c:v>0.61959339665731961</c:v>
                </c:pt>
              </c:numCache>
            </c:numRef>
          </c:yVal>
          <c:smooth val="0"/>
        </c:ser>
        <c:dLbls>
          <c:showLegendKey val="0"/>
          <c:showVal val="0"/>
          <c:showCatName val="0"/>
          <c:showSerName val="0"/>
          <c:showPercent val="0"/>
          <c:showBubbleSize val="0"/>
        </c:dLbls>
        <c:axId val="294356392"/>
        <c:axId val="294356784"/>
      </c:scatterChart>
      <c:valAx>
        <c:axId val="294356392"/>
        <c:scaling>
          <c:orientation val="minMax"/>
          <c:max val="30"/>
          <c:min val="-2"/>
        </c:scaling>
        <c:delete val="0"/>
        <c:axPos val="b"/>
        <c:title>
          <c:tx>
            <c:rich>
              <a:bodyPr/>
              <a:lstStyle/>
              <a:p>
                <a:pPr>
                  <a:defRPr/>
                </a:pPr>
                <a:r>
                  <a:rPr lang="en-US"/>
                  <a:t>T (°C)</a:t>
                </a:r>
              </a:p>
            </c:rich>
          </c:tx>
          <c:layout/>
          <c:overlay val="0"/>
        </c:title>
        <c:numFmt formatCode="General" sourceLinked="1"/>
        <c:majorTickMark val="out"/>
        <c:minorTickMark val="none"/>
        <c:tickLblPos val="nextTo"/>
        <c:crossAx val="294356784"/>
        <c:crossesAt val="-2"/>
        <c:crossBetween val="midCat"/>
        <c:majorUnit val="8"/>
      </c:valAx>
      <c:valAx>
        <c:axId val="294356784"/>
        <c:scaling>
          <c:orientation val="minMax"/>
        </c:scaling>
        <c:delete val="0"/>
        <c:axPos val="l"/>
        <c:title>
          <c:tx>
            <c:rich>
              <a:bodyPr rot="-5400000" vert="horz"/>
              <a:lstStyle/>
              <a:p>
                <a:pPr>
                  <a:defRPr/>
                </a:pPr>
                <a:r>
                  <a:rPr lang="en-US"/>
                  <a:t>growth (d</a:t>
                </a:r>
                <a:r>
                  <a:rPr lang="en-US" baseline="30000"/>
                  <a:t>-1</a:t>
                </a:r>
                <a:r>
                  <a:rPr lang="en-US"/>
                  <a:t>)</a:t>
                </a:r>
              </a:p>
            </c:rich>
          </c:tx>
          <c:layout>
            <c:manualLayout>
              <c:xMode val="edge"/>
              <c:yMode val="edge"/>
              <c:x val="2.3886701662292208E-3"/>
              <c:y val="0.35204806335624411"/>
            </c:manualLayout>
          </c:layout>
          <c:overlay val="0"/>
        </c:title>
        <c:numFmt formatCode="General" sourceLinked="1"/>
        <c:majorTickMark val="out"/>
        <c:minorTickMark val="none"/>
        <c:tickLblPos val="nextTo"/>
        <c:crossAx val="294356392"/>
        <c:crosses val="autoZero"/>
        <c:crossBetween val="midCat"/>
        <c:majorUnit val="0.5"/>
      </c:valAx>
    </c:plotArea>
    <c:plotVisOnly val="1"/>
    <c:dispBlanksAs val="gap"/>
    <c:showDLblsOverMax val="0"/>
  </c:chart>
  <c:txPr>
    <a:bodyPr/>
    <a:lstStyle/>
    <a:p>
      <a:pPr>
        <a:defRPr sz="1400" baseline="0"/>
      </a:pPr>
      <a:endParaRPr lang="en-US"/>
    </a:p>
  </c:txPr>
  <c:printSettings>
    <c:headerFooter/>
    <c:pageMargins b="0.75000000000000278" l="0.70000000000000062" r="0.70000000000000062" t="0.75000000000000278"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79375</xdr:rowOff>
    </xdr:from>
    <xdr:to>
      <xdr:col>7</xdr:col>
      <xdr:colOff>304800</xdr:colOff>
      <xdr:row>28</xdr:row>
      <xdr:rowOff>158750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304802</xdr:colOff>
      <xdr:row>0</xdr:row>
      <xdr:rowOff>0</xdr:rowOff>
    </xdr:from>
    <xdr:to>
      <xdr:col>15</xdr:col>
      <xdr:colOff>2</xdr:colOff>
      <xdr:row>14</xdr:row>
      <xdr:rowOff>79375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304802</xdr:colOff>
      <xdr:row>14</xdr:row>
      <xdr:rowOff>79375</xdr:rowOff>
    </xdr:from>
    <xdr:to>
      <xdr:col>15</xdr:col>
      <xdr:colOff>2</xdr:colOff>
      <xdr:row>28</xdr:row>
      <xdr:rowOff>158750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xdr:colOff>
      <xdr:row>0</xdr:row>
      <xdr:rowOff>0</xdr:rowOff>
    </xdr:from>
    <xdr:to>
      <xdr:col>22</xdr:col>
      <xdr:colOff>304802</xdr:colOff>
      <xdr:row>14</xdr:row>
      <xdr:rowOff>79375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xdr:colOff>
      <xdr:row>14</xdr:row>
      <xdr:rowOff>79375</xdr:rowOff>
    </xdr:from>
    <xdr:to>
      <xdr:col>22</xdr:col>
      <xdr:colOff>304801</xdr:colOff>
      <xdr:row>28</xdr:row>
      <xdr:rowOff>158750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xdr:colOff>
      <xdr:row>0</xdr:row>
      <xdr:rowOff>0</xdr:rowOff>
    </xdr:from>
    <xdr:to>
      <xdr:col>7</xdr:col>
      <xdr:colOff>304804</xdr:colOff>
      <xdr:row>14</xdr:row>
      <xdr:rowOff>79375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0.87153</cdr:x>
      <cdr:y>0</cdr:y>
    </cdr:from>
    <cdr:to>
      <cdr:x>1</cdr:x>
      <cdr:y>0.18497</cdr:y>
    </cdr:to>
    <cdr:sp macro="" textlink="">
      <cdr:nvSpPr>
        <cdr:cNvPr id="2" name="TextBox 1"/>
        <cdr:cNvSpPr txBox="1"/>
      </cdr:nvSpPr>
      <cdr:spPr>
        <a:xfrm xmlns:a="http://schemas.openxmlformats.org/drawingml/2006/main">
          <a:off x="3984635" y="0"/>
          <a:ext cx="587365" cy="507997"/>
        </a:xfrm>
        <a:prstGeom xmlns:a="http://schemas.openxmlformats.org/drawingml/2006/main" prst="rect">
          <a:avLst/>
        </a:prstGeom>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80"/>
            <a:t>Pter</a:t>
          </a:r>
        </a:p>
      </cdr:txBody>
    </cdr:sp>
  </cdr:relSizeAnchor>
</c:userShapes>
</file>

<file path=xl/drawings/drawing3.xml><?xml version="1.0" encoding="utf-8"?>
<c:userShapes xmlns:c="http://schemas.openxmlformats.org/drawingml/2006/chart">
  <cdr:relSizeAnchor xmlns:cdr="http://schemas.openxmlformats.org/drawingml/2006/chartDrawing">
    <cdr:from>
      <cdr:x>0.85764</cdr:x>
      <cdr:y>0</cdr:y>
    </cdr:from>
    <cdr:to>
      <cdr:x>1</cdr:x>
      <cdr:y>0.18497</cdr:y>
    </cdr:to>
    <cdr:sp macro="" textlink="">
      <cdr:nvSpPr>
        <cdr:cNvPr id="2" name="TextBox 1"/>
        <cdr:cNvSpPr txBox="1"/>
      </cdr:nvSpPr>
      <cdr:spPr>
        <a:xfrm xmlns:a="http://schemas.openxmlformats.org/drawingml/2006/main">
          <a:off x="3921130" y="0"/>
          <a:ext cx="650870" cy="507997"/>
        </a:xfrm>
        <a:prstGeom xmlns:a="http://schemas.openxmlformats.org/drawingml/2006/main" prst="rect">
          <a:avLst/>
        </a:prstGeom>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80"/>
            <a:t>Fora</a:t>
          </a:r>
        </a:p>
      </cdr:txBody>
    </cdr:sp>
  </cdr:relSizeAnchor>
</c:userShapes>
</file>

<file path=xl/drawings/drawing4.xml><?xml version="1.0" encoding="utf-8"?>
<c:userShapes xmlns:c="http://schemas.openxmlformats.org/drawingml/2006/chart">
  <cdr:relSizeAnchor xmlns:cdr="http://schemas.openxmlformats.org/drawingml/2006/chartDrawing">
    <cdr:from>
      <cdr:x>0.85764</cdr:x>
      <cdr:y>0</cdr:y>
    </cdr:from>
    <cdr:to>
      <cdr:x>1</cdr:x>
      <cdr:y>0.18497</cdr:y>
    </cdr:to>
    <cdr:sp macro="" textlink="">
      <cdr:nvSpPr>
        <cdr:cNvPr id="2" name="TextBox 1"/>
        <cdr:cNvSpPr txBox="1"/>
      </cdr:nvSpPr>
      <cdr:spPr>
        <a:xfrm xmlns:a="http://schemas.openxmlformats.org/drawingml/2006/main">
          <a:off x="3921130" y="0"/>
          <a:ext cx="650870" cy="507997"/>
        </a:xfrm>
        <a:prstGeom xmlns:a="http://schemas.openxmlformats.org/drawingml/2006/main" prst="rect">
          <a:avLst/>
        </a:prstGeom>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80"/>
            <a:t>Fora</a:t>
          </a:r>
        </a:p>
      </cdr:txBody>
    </cdr:sp>
  </cdr:relSizeAnchor>
</c:userShapes>
</file>

<file path=xl/drawings/drawing5.xml><?xml version="1.0" encoding="utf-8"?>
<c:userShapes xmlns:c="http://schemas.openxmlformats.org/drawingml/2006/chart">
  <cdr:relSizeAnchor xmlns:cdr="http://schemas.openxmlformats.org/drawingml/2006/chartDrawing">
    <cdr:from>
      <cdr:x>0.84028</cdr:x>
      <cdr:y>0</cdr:y>
    </cdr:from>
    <cdr:to>
      <cdr:x>1</cdr:x>
      <cdr:y>0.18497</cdr:y>
    </cdr:to>
    <cdr:sp macro="" textlink="">
      <cdr:nvSpPr>
        <cdr:cNvPr id="2" name="TextBox 1"/>
        <cdr:cNvSpPr txBox="1"/>
      </cdr:nvSpPr>
      <cdr:spPr>
        <a:xfrm xmlns:a="http://schemas.openxmlformats.org/drawingml/2006/main">
          <a:off x="3841760" y="0"/>
          <a:ext cx="730240" cy="507997"/>
        </a:xfrm>
        <a:prstGeom xmlns:a="http://schemas.openxmlformats.org/drawingml/2006/main" prst="rect">
          <a:avLst/>
        </a:prstGeom>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80"/>
            <a:t>Cocc</a:t>
          </a:r>
        </a:p>
      </cdr:txBody>
    </cdr:sp>
  </cdr:relSizeAnchor>
</c:userShapes>
</file>

<file path=xl/drawings/drawing6.xml><?xml version="1.0" encoding="utf-8"?>
<c:userShapes xmlns:c="http://schemas.openxmlformats.org/drawingml/2006/chart">
  <cdr:relSizeAnchor xmlns:cdr="http://schemas.openxmlformats.org/drawingml/2006/chartDrawing">
    <cdr:from>
      <cdr:x>0.87153</cdr:x>
      <cdr:y>0</cdr:y>
    </cdr:from>
    <cdr:to>
      <cdr:x>1</cdr:x>
      <cdr:y>0.18497</cdr:y>
    </cdr:to>
    <cdr:sp macro="" textlink="">
      <cdr:nvSpPr>
        <cdr:cNvPr id="2" name="TextBox 1"/>
        <cdr:cNvSpPr txBox="1"/>
      </cdr:nvSpPr>
      <cdr:spPr>
        <a:xfrm xmlns:a="http://schemas.openxmlformats.org/drawingml/2006/main">
          <a:off x="3984635" y="0"/>
          <a:ext cx="587365" cy="507997"/>
        </a:xfrm>
        <a:prstGeom xmlns:a="http://schemas.openxmlformats.org/drawingml/2006/main" prst="rect">
          <a:avLst/>
        </a:prstGeom>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80"/>
            <a:t>Pter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vm\Application%20Data\Microsoft\Excel\foram_specif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hyto\coc_grow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hyto/coc_growth_relco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Phyto\coc_growth_relcost.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sheetName val="respiration"/>
      <sheetName val="Sheet3"/>
    </sheetNames>
    <sheetDataSet>
      <sheetData sheetId="0">
        <row r="2">
          <cell r="B2">
            <v>11.524390803692071</v>
          </cell>
          <cell r="D2">
            <v>2.2155149692781921E-2</v>
          </cell>
        </row>
        <row r="3">
          <cell r="B3">
            <v>14.939031561115124</v>
          </cell>
          <cell r="D3">
            <v>0.15731612584380841</v>
          </cell>
        </row>
        <row r="4">
          <cell r="B4">
            <v>16.219520166608323</v>
          </cell>
          <cell r="D4">
            <v>0.18457146066756039</v>
          </cell>
        </row>
        <row r="5">
          <cell r="B5">
            <v>17.073178005030179</v>
          </cell>
          <cell r="D5">
            <v>0.16703879793708654</v>
          </cell>
        </row>
        <row r="6">
          <cell r="B6">
            <v>19.634152993272323</v>
          </cell>
          <cell r="D6">
            <v>0.15906941464249152</v>
          </cell>
        </row>
        <row r="7">
          <cell r="B7">
            <v>20.914642468589399</v>
          </cell>
          <cell r="D7">
            <v>0.23987906353802249</v>
          </cell>
        </row>
        <row r="8">
          <cell r="B8">
            <v>21.768300073751114</v>
          </cell>
          <cell r="D8">
            <v>0.20449496174329485</v>
          </cell>
        </row>
        <row r="9">
          <cell r="B9">
            <v>22.195130350848729</v>
          </cell>
          <cell r="D9">
            <v>0.27606010645501655</v>
          </cell>
        </row>
        <row r="10">
          <cell r="B10">
            <v>23.475616650678568</v>
          </cell>
          <cell r="D10">
            <v>0.20513251656063575</v>
          </cell>
        </row>
        <row r="11">
          <cell r="B11">
            <v>23.475617411693715</v>
          </cell>
          <cell r="D11">
            <v>0.2586868331199213</v>
          </cell>
          <cell r="E11">
            <v>0</v>
          </cell>
          <cell r="H11">
            <v>4.5999999999999999E-2</v>
          </cell>
        </row>
        <row r="12">
          <cell r="B12">
            <v>23.475617411693715</v>
          </cell>
          <cell r="D12">
            <v>0.2586868331199213</v>
          </cell>
          <cell r="E12">
            <v>5</v>
          </cell>
          <cell r="H12">
            <v>6.5216255642285989E-2</v>
          </cell>
        </row>
        <row r="13">
          <cell r="B13">
            <v>23.475617777332502</v>
          </cell>
          <cell r="D13">
            <v>0.29438970909163154</v>
          </cell>
          <cell r="E13">
            <v>10</v>
          </cell>
          <cell r="H13">
            <v>9.2459999999999987E-2</v>
          </cell>
        </row>
        <row r="14">
          <cell r="B14">
            <v>25.182933350702054</v>
          </cell>
          <cell r="D14">
            <v>0.22362150962501592</v>
          </cell>
          <cell r="E14">
            <v>15</v>
          </cell>
          <cell r="H14">
            <v>0.13108467384099481</v>
          </cell>
        </row>
        <row r="15">
          <cell r="B15">
            <v>25.182933852501026</v>
          </cell>
          <cell r="D15">
            <v>0.27717582409857866</v>
          </cell>
          <cell r="E15">
            <v>20</v>
          </cell>
          <cell r="H15">
            <v>0.18584459999999994</v>
          </cell>
        </row>
        <row r="16">
          <cell r="B16">
            <v>26.036591673637048</v>
          </cell>
          <cell r="D16">
            <v>0.2417917247122266</v>
          </cell>
          <cell r="E16">
            <v>25</v>
          </cell>
          <cell r="H16">
            <v>0.2634801944203996</v>
          </cell>
        </row>
        <row r="17">
          <cell r="B17">
            <v>26.463420908400149</v>
          </cell>
          <cell r="D17">
            <v>0.26872826976868891</v>
          </cell>
          <cell r="E17">
            <v>29.5</v>
          </cell>
          <cell r="H17">
            <v>0.36073327202958477</v>
          </cell>
        </row>
        <row r="18">
          <cell r="B18">
            <v>26.890249884155207</v>
          </cell>
          <cell r="D18">
            <v>0.25996193910219384</v>
          </cell>
          <cell r="E18">
            <v>32.9</v>
          </cell>
        </row>
        <row r="19">
          <cell r="B19">
            <v>27.317078749579753</v>
          </cell>
          <cell r="D19">
            <v>0.23334417047760084</v>
          </cell>
        </row>
        <row r="20">
          <cell r="B20">
            <v>27.743907922187709</v>
          </cell>
          <cell r="D20">
            <v>0.26028071543089809</v>
          </cell>
        </row>
        <row r="21">
          <cell r="B21">
            <v>28.170736850852141</v>
          </cell>
          <cell r="D21">
            <v>0.24258866591123468</v>
          </cell>
        </row>
        <row r="22">
          <cell r="B22">
            <v>29.0243950199085</v>
          </cell>
          <cell r="D22">
            <v>0.30538747256897697</v>
          </cell>
        </row>
        <row r="23">
          <cell r="B23">
            <v>29.451223934512473</v>
          </cell>
          <cell r="D23">
            <v>0.27876970516739741</v>
          </cell>
        </row>
        <row r="24">
          <cell r="B24">
            <v>30.731710617222795</v>
          </cell>
          <cell r="I24">
            <v>0.18106496221870316</v>
          </cell>
        </row>
        <row r="25">
          <cell r="B25">
            <v>32.439024897100545</v>
          </cell>
          <cell r="I25">
            <v>1.211384221446804E-2</v>
          </cell>
        </row>
        <row r="26">
          <cell r="B26">
            <v>9.6987951807451598</v>
          </cell>
          <cell r="D26">
            <v>3.5386634907317795E-3</v>
          </cell>
        </row>
        <row r="27">
          <cell r="B27">
            <v>11.385544305204192</v>
          </cell>
          <cell r="D27">
            <v>3.9230988214397841E-2</v>
          </cell>
        </row>
        <row r="28">
          <cell r="B28">
            <v>13.493982022901115</v>
          </cell>
          <cell r="D28">
            <v>0.11892329821895797</v>
          </cell>
        </row>
        <row r="29">
          <cell r="B29">
            <v>15.602416685370526</v>
          </cell>
          <cell r="D29">
            <v>0.14600022675091257</v>
          </cell>
        </row>
        <row r="30">
          <cell r="B30">
            <v>23.192777861701579</v>
          </cell>
          <cell r="D30">
            <v>0.18384639044846465</v>
          </cell>
        </row>
        <row r="31">
          <cell r="B31">
            <v>23.192778026885936</v>
          </cell>
          <cell r="D31">
            <v>0.19261561600500238</v>
          </cell>
        </row>
        <row r="32">
          <cell r="B32">
            <v>23.192778462714408</v>
          </cell>
          <cell r="D32">
            <v>0.2189232921616345</v>
          </cell>
        </row>
        <row r="33">
          <cell r="B33">
            <v>23.19277882229559</v>
          </cell>
          <cell r="D33">
            <v>0.24523096754325022</v>
          </cell>
        </row>
        <row r="34">
          <cell r="B34">
            <v>23.192778927821859</v>
          </cell>
          <cell r="D34">
            <v>0.25400019249814559</v>
          </cell>
        </row>
        <row r="35">
          <cell r="B35">
            <v>23.192779026993612</v>
          </cell>
          <cell r="D35">
            <v>0.26276941736731757</v>
          </cell>
        </row>
        <row r="36">
          <cell r="B36">
            <v>23.192779290609739</v>
          </cell>
          <cell r="D36">
            <v>0.2890770914662289</v>
          </cell>
        </row>
        <row r="37">
          <cell r="B37">
            <v>24.879525673437747</v>
          </cell>
          <cell r="D37">
            <v>0.33353859820994575</v>
          </cell>
        </row>
        <row r="38">
          <cell r="B38">
            <v>26.144584682313273</v>
          </cell>
          <cell r="I38">
            <v>0.24630789331005584</v>
          </cell>
        </row>
        <row r="39">
          <cell r="B39">
            <v>29.096388930850786</v>
          </cell>
          <cell r="I39">
            <v>9.8307992352161908E-2</v>
          </cell>
        </row>
        <row r="40">
          <cell r="B40">
            <v>29.096389848272146</v>
          </cell>
          <cell r="I40">
            <v>0.17723102023843162</v>
          </cell>
        </row>
        <row r="41">
          <cell r="B41">
            <v>30.783134733704184</v>
          </cell>
          <cell r="I41">
            <v>6.3846477845009159E-2</v>
          </cell>
        </row>
        <row r="42">
          <cell r="B42">
            <v>32.048192771086939</v>
          </cell>
          <cell r="I42">
            <v>1.1692664367461898E-2</v>
          </cell>
        </row>
        <row r="43">
          <cell r="B43">
            <v>8.0120481927948397</v>
          </cell>
          <cell r="D43">
            <v>2.9232525330500753E-3</v>
          </cell>
        </row>
        <row r="44">
          <cell r="B44">
            <v>8.8554248378228895</v>
          </cell>
          <cell r="D44">
            <v>5.5846336481882142E-2</v>
          </cell>
        </row>
        <row r="45">
          <cell r="B45">
            <v>12.650606459280873</v>
          </cell>
          <cell r="D45">
            <v>7.4769456277550037E-2</v>
          </cell>
        </row>
        <row r="46">
          <cell r="B46">
            <v>16.024101987095083</v>
          </cell>
          <cell r="D46">
            <v>0.11107716549578604</v>
          </cell>
        </row>
        <row r="47">
          <cell r="B47">
            <v>18.975908666383315</v>
          </cell>
          <cell r="D47">
            <v>0.10338487795147427</v>
          </cell>
        </row>
        <row r="48">
          <cell r="B48">
            <v>28.253014306972435</v>
          </cell>
          <cell r="I48">
            <v>5.4154168809316637E-2</v>
          </cell>
        </row>
        <row r="49">
          <cell r="B49">
            <v>31.20481979724218</v>
          </cell>
          <cell r="I49">
            <v>2.0154195822995068E-2</v>
          </cell>
        </row>
        <row r="50">
          <cell r="B50">
            <v>32.469879518074521</v>
          </cell>
          <cell r="I50">
            <v>1.1846511586605111E-2</v>
          </cell>
        </row>
        <row r="51">
          <cell r="B51">
            <v>4.2168674699066102</v>
          </cell>
          <cell r="D51">
            <v>8.7720331351854273E-3</v>
          </cell>
        </row>
        <row r="52">
          <cell r="B52">
            <v>5.9036166134330372</v>
          </cell>
          <cell r="D52">
            <v>4.3859784819100515E-2</v>
          </cell>
        </row>
        <row r="53">
          <cell r="B53">
            <v>9.2771110857601862</v>
          </cell>
          <cell r="D53">
            <v>5.2631768700663759E-2</v>
          </cell>
        </row>
        <row r="54">
          <cell r="B54">
            <v>12.650606459280873</v>
          </cell>
          <cell r="D54">
            <v>7.8947593580294143E-2</v>
          </cell>
        </row>
        <row r="55">
          <cell r="B55">
            <v>16.024101202663608</v>
          </cell>
          <cell r="D55">
            <v>9.6491476199844883E-2</v>
          </cell>
        </row>
        <row r="56">
          <cell r="B56">
            <v>19.397595385185475</v>
          </cell>
          <cell r="D56">
            <v>0.10526342220347977</v>
          </cell>
        </row>
        <row r="57">
          <cell r="B57">
            <v>22.771084337360161</v>
          </cell>
          <cell r="I57">
            <v>8.7722517546536868E-3</v>
          </cell>
        </row>
        <row r="58">
          <cell r="B58">
            <v>11.810595433186649</v>
          </cell>
          <cell r="D58">
            <v>-4.1536196990941132E-3</v>
          </cell>
        </row>
        <row r="59">
          <cell r="B59">
            <v>13.867929165948325</v>
          </cell>
          <cell r="D59">
            <v>8.2769463610736338E-2</v>
          </cell>
        </row>
        <row r="60">
          <cell r="B60">
            <v>15.564590098228987</v>
          </cell>
          <cell r="D60">
            <v>6.461563689819301E-2</v>
          </cell>
        </row>
        <row r="61">
          <cell r="B61">
            <v>19.237310220229354</v>
          </cell>
          <cell r="D61">
            <v>0.2736924820971347</v>
          </cell>
        </row>
        <row r="62">
          <cell r="B62">
            <v>19.64877621418999</v>
          </cell>
          <cell r="D62">
            <v>0.2910770867188916</v>
          </cell>
        </row>
        <row r="63">
          <cell r="B63">
            <v>19.669094992377396</v>
          </cell>
          <cell r="D63">
            <v>0.25600018622468884</v>
          </cell>
        </row>
        <row r="64">
          <cell r="B64">
            <v>20.908572612966971</v>
          </cell>
          <cell r="D64">
            <v>0.29938477472603975</v>
          </cell>
        </row>
        <row r="65">
          <cell r="B65">
            <v>22.188687879441581</v>
          </cell>
          <cell r="D65">
            <v>0.27261556362625339</v>
          </cell>
        </row>
        <row r="66">
          <cell r="B66">
            <v>22.981140998141598</v>
          </cell>
          <cell r="D66">
            <v>0.36000011576700047</v>
          </cell>
        </row>
        <row r="67">
          <cell r="B67">
            <v>22.991300542017736</v>
          </cell>
          <cell r="D67">
            <v>0.34246166771917663</v>
          </cell>
        </row>
        <row r="68">
          <cell r="B68">
            <v>23.001460074696602</v>
          </cell>
          <cell r="D68">
            <v>0.32492321937881746</v>
          </cell>
        </row>
        <row r="69">
          <cell r="B69">
            <v>23.026858846165293</v>
          </cell>
          <cell r="D69">
            <v>0.28107709713215068</v>
          </cell>
        </row>
        <row r="70">
          <cell r="B70">
            <v>23.387526953952083</v>
          </cell>
          <cell r="D70">
            <v>0.38615394138442577</v>
          </cell>
        </row>
        <row r="71">
          <cell r="B71">
            <v>23.468803145704065</v>
          </cell>
          <cell r="D71">
            <v>0.24584635229643223</v>
          </cell>
        </row>
        <row r="72">
          <cell r="B72">
            <v>24.703200628582103</v>
          </cell>
          <cell r="D72">
            <v>0.29800016327456669</v>
          </cell>
        </row>
        <row r="73">
          <cell r="B73">
            <v>24.723519687236895</v>
          </cell>
          <cell r="D73">
            <v>0.26292326518961573</v>
          </cell>
        </row>
        <row r="74">
          <cell r="B74">
            <v>26.303345191181393</v>
          </cell>
          <cell r="D74">
            <v>0.44646158447162326</v>
          </cell>
        </row>
        <row r="75">
          <cell r="B75">
            <v>26.35414324047569</v>
          </cell>
          <cell r="D75">
            <v>0.35876934836974766</v>
          </cell>
        </row>
        <row r="76">
          <cell r="B76">
            <v>26.364302837841784</v>
          </cell>
          <cell r="D76">
            <v>0.34123090059656236</v>
          </cell>
        </row>
        <row r="77">
          <cell r="B77">
            <v>26.831646230638299</v>
          </cell>
          <cell r="D77">
            <v>0.26215403677816351</v>
          </cell>
        </row>
        <row r="78">
          <cell r="B78">
            <v>27.649497814340172</v>
          </cell>
          <cell r="D78">
            <v>0.30569246679476936</v>
          </cell>
        </row>
        <row r="79">
          <cell r="B79">
            <v>28.386072249821417</v>
          </cell>
          <cell r="D79">
            <v>0.48953847143239543</v>
          </cell>
        </row>
        <row r="80">
          <cell r="B80">
            <v>28.411471329552771</v>
          </cell>
          <cell r="D80">
            <v>0.44569235444457539</v>
          </cell>
        </row>
        <row r="81">
          <cell r="B81">
            <v>28.447030028094044</v>
          </cell>
          <cell r="D81">
            <v>0.38430778975878288</v>
          </cell>
        </row>
        <row r="82">
          <cell r="B82">
            <v>28.919453365278077</v>
          </cell>
          <cell r="D82">
            <v>0.29646170509754982</v>
          </cell>
        </row>
        <row r="83">
          <cell r="B83">
            <v>28.929612978174543</v>
          </cell>
          <cell r="D83">
            <v>0.27892325670678464</v>
          </cell>
        </row>
        <row r="84">
          <cell r="B84">
            <v>28.939772586188202</v>
          </cell>
          <cell r="D84">
            <v>0.26138480806679709</v>
          </cell>
        </row>
        <row r="85">
          <cell r="B85">
            <v>29.300440103126945</v>
          </cell>
          <cell r="D85">
            <v>0.36646165046199475</v>
          </cell>
        </row>
        <row r="86">
          <cell r="B86">
            <v>29.305519917458462</v>
          </cell>
          <cell r="D86">
            <v>0.35769242673053236</v>
          </cell>
        </row>
        <row r="87">
          <cell r="B87">
            <v>30.631353352062693</v>
          </cell>
          <cell r="I87">
            <v>0.25200020060543277</v>
          </cell>
        </row>
        <row r="88">
          <cell r="B88">
            <v>32.876633893268043</v>
          </cell>
          <cell r="I88">
            <v>1.4461894809401339E-2</v>
          </cell>
        </row>
        <row r="89">
          <cell r="B89">
            <v>12.228915662670644</v>
          </cell>
          <cell r="D89">
            <v>1.2927423246742937E-2</v>
          </cell>
        </row>
        <row r="90">
          <cell r="B90">
            <v>13.493977519408833</v>
          </cell>
          <cell r="D90">
            <v>3.9227580411712974E-2</v>
          </cell>
        </row>
        <row r="91">
          <cell r="B91">
            <v>15.602410726642894</v>
          </cell>
          <cell r="D91">
            <v>3.1352416716329295E-2</v>
          </cell>
        </row>
        <row r="92">
          <cell r="B92">
            <v>21.084344663058765</v>
          </cell>
          <cell r="D92">
            <v>0.18841033193945678</v>
          </cell>
        </row>
        <row r="93">
          <cell r="B93">
            <v>23.192778927821859</v>
          </cell>
          <cell r="D93">
            <v>0.25809825762123029</v>
          </cell>
        </row>
        <row r="94">
          <cell r="B94">
            <v>23.614465586685018</v>
          </cell>
          <cell r="D94">
            <v>0.26686496838012652</v>
          </cell>
        </row>
        <row r="95">
          <cell r="B95">
            <v>24.879524689192181</v>
          </cell>
          <cell r="D95">
            <v>0.21560200244204428</v>
          </cell>
        </row>
        <row r="96">
          <cell r="B96">
            <v>26.566271516571302</v>
          </cell>
          <cell r="D96">
            <v>0.31099569662445392</v>
          </cell>
        </row>
        <row r="97">
          <cell r="B97">
            <v>26.987957854485309</v>
          </cell>
          <cell r="D97">
            <v>0.27667179944539422</v>
          </cell>
        </row>
        <row r="98">
          <cell r="B98">
            <v>27.831330630546795</v>
          </cell>
          <cell r="D98">
            <v>0.2338783683043518</v>
          </cell>
        </row>
        <row r="99">
          <cell r="B99">
            <v>29.096390224146415</v>
          </cell>
          <cell r="D99">
            <v>0.27741474226336332</v>
          </cell>
        </row>
        <row r="100">
          <cell r="B100">
            <v>29.096390100630551</v>
          </cell>
          <cell r="D100">
            <v>0.23432413439513944</v>
          </cell>
        </row>
        <row r="101">
          <cell r="B101">
            <v>30.361448959158995</v>
          </cell>
          <cell r="I101">
            <v>0.12273431361667954</v>
          </cell>
        </row>
        <row r="102">
          <cell r="B102">
            <v>32.469880408162908</v>
          </cell>
          <cell r="I102">
            <v>3.7296032904536536E-2</v>
          </cell>
        </row>
        <row r="103">
          <cell r="B103">
            <v>6.3253012048445179</v>
          </cell>
          <cell r="D103">
            <v>1.4001908883136999E-7</v>
          </cell>
        </row>
        <row r="104">
          <cell r="B104">
            <v>10.120488198270722</v>
          </cell>
          <cell r="D104">
            <v>0.11607161595751476</v>
          </cell>
        </row>
        <row r="105">
          <cell r="B105">
            <v>13.072295679857966</v>
          </cell>
          <cell r="D105">
            <v>0.12500021525047098</v>
          </cell>
        </row>
        <row r="106">
          <cell r="B106">
            <v>14.337355844604911</v>
          </cell>
          <cell r="D106">
            <v>0.12500022541242212</v>
          </cell>
        </row>
        <row r="107">
          <cell r="B107">
            <v>16.02410538829902</v>
          </cell>
          <cell r="D107">
            <v>0.20535734640544601</v>
          </cell>
        </row>
        <row r="108">
          <cell r="B108">
            <v>17.289166046928742</v>
          </cell>
          <cell r="D108">
            <v>0.23214305164351193</v>
          </cell>
        </row>
        <row r="109">
          <cell r="B109">
            <v>21.927719422026708</v>
          </cell>
          <cell r="D109">
            <v>0.26785732476385099</v>
          </cell>
        </row>
        <row r="110">
          <cell r="B110">
            <v>25.301211615953495</v>
          </cell>
          <cell r="D110">
            <v>0.24107163251829206</v>
          </cell>
        </row>
        <row r="111">
          <cell r="B111">
            <v>28.253012048198713</v>
          </cell>
          <cell r="I111">
            <v>3.5080661042741212E-7</v>
          </cell>
        </row>
        <row r="112">
          <cell r="B112">
            <v>4.5921672541726446</v>
          </cell>
          <cell r="D112">
            <v>8.7719399119504424E-2</v>
          </cell>
        </row>
        <row r="113">
          <cell r="B113">
            <v>7.985488985602716</v>
          </cell>
          <cell r="D113">
            <v>5.2631743251986919E-2</v>
          </cell>
        </row>
        <row r="114">
          <cell r="B114">
            <v>12.232220970765072</v>
          </cell>
          <cell r="I114">
            <v>2.3127985359220122E-7</v>
          </cell>
        </row>
      </sheetData>
      <sheetData sheetId="1">
        <row r="3">
          <cell r="B3">
            <v>20</v>
          </cell>
        </row>
        <row r="4">
          <cell r="B4">
            <v>28</v>
          </cell>
        </row>
        <row r="5">
          <cell r="B5">
            <v>25</v>
          </cell>
          <cell r="E5">
            <v>0.31305959002526329</v>
          </cell>
        </row>
        <row r="6">
          <cell r="B6">
            <v>21</v>
          </cell>
          <cell r="E6">
            <v>0.333158298891294</v>
          </cell>
        </row>
        <row r="7">
          <cell r="B7">
            <v>21</v>
          </cell>
          <cell r="E7">
            <v>0.38277762000276327</v>
          </cell>
        </row>
        <row r="8">
          <cell r="B8">
            <v>21</v>
          </cell>
          <cell r="E8">
            <v>0.39415543609246984</v>
          </cell>
        </row>
        <row r="9">
          <cell r="B9">
            <v>21</v>
          </cell>
          <cell r="E9">
            <v>0.13923748389213245</v>
          </cell>
        </row>
        <row r="10">
          <cell r="B10">
            <v>21</v>
          </cell>
          <cell r="E10">
            <v>0.27887105940785289</v>
          </cell>
        </row>
        <row r="11">
          <cell r="B11">
            <v>29.3</v>
          </cell>
          <cell r="E11">
            <v>0.13479323034196924</v>
          </cell>
        </row>
        <row r="12">
          <cell r="B12">
            <v>24.3</v>
          </cell>
          <cell r="E12">
            <v>7.62181616593334E-2</v>
          </cell>
        </row>
        <row r="13">
          <cell r="B13">
            <v>19.899999999999999</v>
          </cell>
          <cell r="E13">
            <v>4.2343423144074105E-2</v>
          </cell>
        </row>
        <row r="14">
          <cell r="B14">
            <v>15.3</v>
          </cell>
          <cell r="E14">
            <v>2.470033016737656E-2</v>
          </cell>
        </row>
        <row r="15">
          <cell r="B15">
            <v>24.1</v>
          </cell>
          <cell r="E15">
            <v>0.13610044024315038</v>
          </cell>
        </row>
        <row r="16">
          <cell r="B16">
            <v>17.3</v>
          </cell>
          <cell r="E16">
            <v>4.7476897759238502E-2</v>
          </cell>
        </row>
        <row r="17">
          <cell r="B17">
            <v>21.6</v>
          </cell>
          <cell r="E17">
            <v>6.0137403828368782E-2</v>
          </cell>
        </row>
        <row r="18">
          <cell r="B18">
            <v>29.6</v>
          </cell>
          <cell r="E18">
            <v>0.13694967662312174</v>
          </cell>
        </row>
        <row r="19">
          <cell r="B19">
            <v>24.1</v>
          </cell>
          <cell r="E19">
            <v>7.2892569815532549E-2</v>
          </cell>
        </row>
        <row r="20">
          <cell r="B20">
            <v>19.399999999999999</v>
          </cell>
          <cell r="E20">
            <v>3.9988315676281756E-2</v>
          </cell>
        </row>
        <row r="21">
          <cell r="B21">
            <v>24.2</v>
          </cell>
          <cell r="E21">
            <v>9.8918465093960128E-2</v>
          </cell>
        </row>
        <row r="22">
          <cell r="B22">
            <v>29.5</v>
          </cell>
          <cell r="E22">
            <v>0.14101142896373042</v>
          </cell>
        </row>
        <row r="23">
          <cell r="B23">
            <v>24.3</v>
          </cell>
          <cell r="E23">
            <v>0.10560409869233534</v>
          </cell>
        </row>
        <row r="24">
          <cell r="B24">
            <v>27.8</v>
          </cell>
          <cell r="E24">
            <v>0.17257255152162118</v>
          </cell>
        </row>
        <row r="25">
          <cell r="B25">
            <v>18.7</v>
          </cell>
          <cell r="E25">
            <v>8.757413062291225E-2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_growth"/>
    </sheetNames>
    <sheetDataSet>
      <sheetData sheetId="0">
        <row r="6">
          <cell r="B6">
            <v>227</v>
          </cell>
        </row>
        <row r="7">
          <cell r="A7">
            <v>6</v>
          </cell>
          <cell r="B7">
            <v>0.32</v>
          </cell>
        </row>
        <row r="8">
          <cell r="A8">
            <v>9</v>
          </cell>
          <cell r="B8">
            <v>0.23</v>
          </cell>
        </row>
        <row r="9">
          <cell r="A9">
            <v>12</v>
          </cell>
          <cell r="B9">
            <v>0.68</v>
          </cell>
        </row>
        <row r="10">
          <cell r="A10">
            <v>15</v>
          </cell>
          <cell r="B10">
            <v>0.95</v>
          </cell>
        </row>
        <row r="11">
          <cell r="A11">
            <v>15</v>
          </cell>
          <cell r="B11">
            <v>0.99</v>
          </cell>
        </row>
        <row r="12">
          <cell r="A12">
            <v>20</v>
          </cell>
          <cell r="B12">
            <v>1.38</v>
          </cell>
        </row>
        <row r="13">
          <cell r="A13">
            <v>20</v>
          </cell>
          <cell r="B13">
            <v>1.62</v>
          </cell>
        </row>
        <row r="14">
          <cell r="A14">
            <v>25</v>
          </cell>
          <cell r="C14">
            <v>0.81</v>
          </cell>
        </row>
        <row r="15">
          <cell r="A15">
            <v>12</v>
          </cell>
          <cell r="B15">
            <v>0.21</v>
          </cell>
        </row>
        <row r="16">
          <cell r="A16">
            <v>15</v>
          </cell>
          <cell r="B16">
            <v>0.62</v>
          </cell>
        </row>
        <row r="17">
          <cell r="A17">
            <v>15</v>
          </cell>
          <cell r="B17">
            <v>0.65</v>
          </cell>
        </row>
        <row r="18">
          <cell r="A18">
            <v>20</v>
          </cell>
          <cell r="B18">
            <v>0.81</v>
          </cell>
        </row>
        <row r="19">
          <cell r="A19">
            <v>20</v>
          </cell>
          <cell r="B19">
            <v>0.72</v>
          </cell>
        </row>
        <row r="20">
          <cell r="A20">
            <v>25</v>
          </cell>
          <cell r="B20">
            <v>0.89</v>
          </cell>
        </row>
        <row r="21">
          <cell r="A21">
            <v>9</v>
          </cell>
          <cell r="B21">
            <v>0.02</v>
          </cell>
        </row>
        <row r="22">
          <cell r="A22">
            <v>12</v>
          </cell>
          <cell r="B22">
            <v>0.35</v>
          </cell>
        </row>
        <row r="23">
          <cell r="A23">
            <v>15</v>
          </cell>
          <cell r="B23">
            <v>0.38</v>
          </cell>
        </row>
        <row r="24">
          <cell r="A24">
            <v>15</v>
          </cell>
          <cell r="B24">
            <v>0.41</v>
          </cell>
        </row>
        <row r="25">
          <cell r="A25">
            <v>20</v>
          </cell>
          <cell r="B25">
            <v>0.44</v>
          </cell>
        </row>
        <row r="26">
          <cell r="A26">
            <v>20</v>
          </cell>
          <cell r="B26">
            <v>0.21</v>
          </cell>
        </row>
        <row r="27">
          <cell r="A27">
            <v>6</v>
          </cell>
          <cell r="B27">
            <v>0.14000000000000001</v>
          </cell>
        </row>
        <row r="28">
          <cell r="A28">
            <v>12</v>
          </cell>
          <cell r="B28">
            <v>0.35</v>
          </cell>
        </row>
        <row r="29">
          <cell r="A29">
            <v>15</v>
          </cell>
          <cell r="B29">
            <v>0.37</v>
          </cell>
        </row>
        <row r="30">
          <cell r="A30">
            <v>15</v>
          </cell>
          <cell r="B30">
            <v>0.41</v>
          </cell>
        </row>
        <row r="31">
          <cell r="A31">
            <v>20</v>
          </cell>
          <cell r="C31">
            <v>0.36</v>
          </cell>
        </row>
        <row r="32">
          <cell r="A32">
            <v>20</v>
          </cell>
          <cell r="C32">
            <v>0.31</v>
          </cell>
        </row>
        <row r="33">
          <cell r="A33">
            <v>9</v>
          </cell>
          <cell r="B33">
            <v>0.02</v>
          </cell>
        </row>
        <row r="34">
          <cell r="A34">
            <v>12</v>
          </cell>
          <cell r="B34">
            <v>0.56999999999999995</v>
          </cell>
        </row>
        <row r="35">
          <cell r="A35">
            <v>15</v>
          </cell>
          <cell r="C35">
            <v>0.31</v>
          </cell>
        </row>
        <row r="36">
          <cell r="A36">
            <v>15</v>
          </cell>
          <cell r="C36">
            <v>0.33</v>
          </cell>
        </row>
        <row r="37">
          <cell r="A37">
            <v>20</v>
          </cell>
          <cell r="C37">
            <v>0.31</v>
          </cell>
        </row>
        <row r="38">
          <cell r="A38">
            <v>20</v>
          </cell>
          <cell r="C38">
            <v>0.2</v>
          </cell>
        </row>
        <row r="39">
          <cell r="A39">
            <v>25</v>
          </cell>
          <cell r="C39">
            <v>0.32</v>
          </cell>
        </row>
        <row r="40">
          <cell r="A40">
            <v>17</v>
          </cell>
          <cell r="B40">
            <v>0.99</v>
          </cell>
        </row>
        <row r="41">
          <cell r="A41">
            <v>11.67</v>
          </cell>
          <cell r="B41">
            <v>0.25</v>
          </cell>
        </row>
        <row r="42">
          <cell r="A42">
            <v>14.97</v>
          </cell>
          <cell r="B42">
            <v>0.43</v>
          </cell>
        </row>
        <row r="43">
          <cell r="A43">
            <v>15.83</v>
          </cell>
          <cell r="B43">
            <v>0.37</v>
          </cell>
        </row>
        <row r="44">
          <cell r="A44">
            <v>17.48</v>
          </cell>
          <cell r="B44">
            <v>0.44</v>
          </cell>
        </row>
        <row r="45">
          <cell r="A45">
            <v>18.95</v>
          </cell>
          <cell r="B45">
            <v>0.56999999999999995</v>
          </cell>
        </row>
        <row r="46">
          <cell r="A46">
            <v>18.98</v>
          </cell>
          <cell r="B46">
            <v>0.48</v>
          </cell>
        </row>
        <row r="47">
          <cell r="A47">
            <v>20.64</v>
          </cell>
          <cell r="C47">
            <v>0.55000000000000004</v>
          </cell>
        </row>
        <row r="48">
          <cell r="A48">
            <v>22.16</v>
          </cell>
          <cell r="C48">
            <v>0.53</v>
          </cell>
        </row>
        <row r="49">
          <cell r="A49">
            <v>22.49</v>
          </cell>
          <cell r="C49">
            <v>0.53</v>
          </cell>
        </row>
        <row r="50">
          <cell r="A50">
            <v>24.58</v>
          </cell>
          <cell r="C50">
            <v>0.34</v>
          </cell>
        </row>
        <row r="51">
          <cell r="A51">
            <v>27.14</v>
          </cell>
          <cell r="C51">
            <v>0.22</v>
          </cell>
        </row>
        <row r="52">
          <cell r="A52">
            <v>10</v>
          </cell>
          <cell r="B52">
            <v>0.8</v>
          </cell>
        </row>
        <row r="53">
          <cell r="A53">
            <v>10</v>
          </cell>
          <cell r="B53">
            <v>0.81</v>
          </cell>
        </row>
        <row r="54">
          <cell r="A54">
            <v>15</v>
          </cell>
          <cell r="B54">
            <v>0.89</v>
          </cell>
        </row>
        <row r="55">
          <cell r="A55">
            <v>16</v>
          </cell>
          <cell r="B55">
            <v>0.47</v>
          </cell>
        </row>
        <row r="56">
          <cell r="A56">
            <v>16</v>
          </cell>
          <cell r="B56">
            <v>0.36</v>
          </cell>
        </row>
        <row r="57">
          <cell r="A57">
            <v>20</v>
          </cell>
          <cell r="B57">
            <v>1.8</v>
          </cell>
        </row>
        <row r="58">
          <cell r="A58">
            <v>20</v>
          </cell>
          <cell r="B58">
            <v>1.87</v>
          </cell>
        </row>
        <row r="59">
          <cell r="A59">
            <v>20</v>
          </cell>
          <cell r="B59">
            <v>1.53</v>
          </cell>
        </row>
        <row r="60">
          <cell r="A60">
            <v>20</v>
          </cell>
          <cell r="B60">
            <v>1.1399999999999999</v>
          </cell>
        </row>
        <row r="61">
          <cell r="A61">
            <v>24</v>
          </cell>
          <cell r="B61">
            <v>0.3</v>
          </cell>
        </row>
        <row r="62">
          <cell r="A62">
            <v>24</v>
          </cell>
          <cell r="B62">
            <v>0.81</v>
          </cell>
        </row>
        <row r="63">
          <cell r="A63">
            <v>24</v>
          </cell>
          <cell r="B63">
            <v>0.72</v>
          </cell>
        </row>
        <row r="64">
          <cell r="A64">
            <v>24</v>
          </cell>
          <cell r="B64">
            <v>0.75</v>
          </cell>
        </row>
        <row r="65">
          <cell r="A65">
            <v>26</v>
          </cell>
          <cell r="B65">
            <v>0.7</v>
          </cell>
        </row>
        <row r="66">
          <cell r="A66">
            <v>15</v>
          </cell>
          <cell r="B66">
            <v>1.1000000000000001</v>
          </cell>
        </row>
        <row r="67">
          <cell r="A67">
            <v>21</v>
          </cell>
          <cell r="B67">
            <v>1.85</v>
          </cell>
        </row>
        <row r="68">
          <cell r="A68">
            <v>20</v>
          </cell>
          <cell r="B68">
            <v>0.55000000000000004</v>
          </cell>
        </row>
        <row r="69">
          <cell r="A69">
            <v>24</v>
          </cell>
          <cell r="B69">
            <v>0.63</v>
          </cell>
        </row>
        <row r="70">
          <cell r="A70">
            <v>18</v>
          </cell>
          <cell r="B70">
            <v>1.55</v>
          </cell>
        </row>
        <row r="71">
          <cell r="A71">
            <v>18.23</v>
          </cell>
          <cell r="B71">
            <v>1.3</v>
          </cell>
        </row>
        <row r="72">
          <cell r="A72">
            <v>17</v>
          </cell>
          <cell r="B72">
            <v>0.7</v>
          </cell>
        </row>
        <row r="73">
          <cell r="A73">
            <v>17</v>
          </cell>
          <cell r="B73">
            <v>0.44</v>
          </cell>
        </row>
        <row r="74">
          <cell r="A74">
            <v>17</v>
          </cell>
          <cell r="B74">
            <v>0.34</v>
          </cell>
        </row>
        <row r="75">
          <cell r="A75">
            <v>17</v>
          </cell>
          <cell r="B75">
            <v>0.4</v>
          </cell>
        </row>
        <row r="76">
          <cell r="A76">
            <v>17</v>
          </cell>
          <cell r="B76">
            <v>0.56000000000000005</v>
          </cell>
        </row>
        <row r="77">
          <cell r="A77">
            <v>17</v>
          </cell>
          <cell r="B77">
            <v>0.46</v>
          </cell>
        </row>
        <row r="78">
          <cell r="A78">
            <v>17</v>
          </cell>
          <cell r="B78">
            <v>0.47</v>
          </cell>
        </row>
        <row r="79">
          <cell r="A79">
            <v>17</v>
          </cell>
          <cell r="B79">
            <v>0.25</v>
          </cell>
        </row>
        <row r="80">
          <cell r="A80">
            <v>17</v>
          </cell>
          <cell r="B80">
            <v>0.19</v>
          </cell>
        </row>
        <row r="81">
          <cell r="A81">
            <v>17</v>
          </cell>
          <cell r="B81">
            <v>0.41</v>
          </cell>
        </row>
        <row r="82">
          <cell r="A82">
            <v>17</v>
          </cell>
          <cell r="B82">
            <v>0.49</v>
          </cell>
        </row>
        <row r="83">
          <cell r="A83">
            <v>17</v>
          </cell>
          <cell r="B83">
            <v>0.99</v>
          </cell>
        </row>
        <row r="84">
          <cell r="A84">
            <v>17</v>
          </cell>
          <cell r="B84">
            <v>0.67</v>
          </cell>
        </row>
        <row r="85">
          <cell r="A85">
            <v>15</v>
          </cell>
          <cell r="B85">
            <v>0.38</v>
          </cell>
        </row>
        <row r="86">
          <cell r="A86">
            <v>15</v>
          </cell>
          <cell r="B86">
            <v>0.62</v>
          </cell>
        </row>
        <row r="87">
          <cell r="A87">
            <v>15</v>
          </cell>
          <cell r="B87">
            <v>0.7</v>
          </cell>
        </row>
        <row r="88">
          <cell r="A88">
            <v>15</v>
          </cell>
          <cell r="B88">
            <v>0.82</v>
          </cell>
        </row>
        <row r="89">
          <cell r="A89">
            <v>17</v>
          </cell>
          <cell r="B89">
            <v>0.48</v>
          </cell>
        </row>
        <row r="90">
          <cell r="A90">
            <v>17</v>
          </cell>
          <cell r="B90">
            <v>0.4</v>
          </cell>
        </row>
        <row r="91">
          <cell r="A91">
            <v>17</v>
          </cell>
          <cell r="B91">
            <v>0.78</v>
          </cell>
        </row>
        <row r="92">
          <cell r="A92">
            <v>5</v>
          </cell>
          <cell r="B92">
            <v>0.09</v>
          </cell>
        </row>
        <row r="93">
          <cell r="A93">
            <v>11</v>
          </cell>
          <cell r="B93">
            <v>0.39</v>
          </cell>
        </row>
        <row r="94">
          <cell r="A94">
            <v>15</v>
          </cell>
          <cell r="B94">
            <v>0.71</v>
          </cell>
        </row>
        <row r="95">
          <cell r="A95">
            <v>20</v>
          </cell>
          <cell r="B95">
            <v>1.1599999999999999</v>
          </cell>
        </row>
        <row r="96">
          <cell r="A96">
            <v>11.9</v>
          </cell>
          <cell r="B96">
            <v>0.33600000000000002</v>
          </cell>
        </row>
        <row r="97">
          <cell r="A97">
            <v>12</v>
          </cell>
          <cell r="B97">
            <v>4.5999999999999999E-2</v>
          </cell>
        </row>
        <row r="98">
          <cell r="A98">
            <v>12.2</v>
          </cell>
          <cell r="B98">
            <v>0.13200000000000001</v>
          </cell>
        </row>
        <row r="99">
          <cell r="A99">
            <v>15</v>
          </cell>
          <cell r="B99">
            <v>0.67400000000000004</v>
          </cell>
        </row>
        <row r="100">
          <cell r="A100">
            <v>16.100000000000001</v>
          </cell>
          <cell r="B100">
            <v>0.59799999999999998</v>
          </cell>
        </row>
        <row r="101">
          <cell r="A101">
            <v>16.3</v>
          </cell>
          <cell r="B101">
            <v>0.57799999999999996</v>
          </cell>
        </row>
        <row r="102">
          <cell r="A102">
            <v>17.3</v>
          </cell>
          <cell r="B102">
            <v>0.91400000000000003</v>
          </cell>
        </row>
        <row r="103">
          <cell r="A103">
            <v>23</v>
          </cell>
          <cell r="B103">
            <v>0.71499999999999997</v>
          </cell>
        </row>
        <row r="104">
          <cell r="A104">
            <v>24.1</v>
          </cell>
          <cell r="B104">
            <v>0.60499999999999998</v>
          </cell>
        </row>
        <row r="105">
          <cell r="A105">
            <v>24.8</v>
          </cell>
          <cell r="B105">
            <v>0.73199999999999998</v>
          </cell>
        </row>
        <row r="106">
          <cell r="A106">
            <v>25</v>
          </cell>
          <cell r="B106">
            <v>0.48199999999999998</v>
          </cell>
        </row>
        <row r="107">
          <cell r="A107">
            <v>25.2</v>
          </cell>
          <cell r="B107">
            <v>0.57799999999999996</v>
          </cell>
        </row>
        <row r="108">
          <cell r="A108">
            <v>25.6</v>
          </cell>
          <cell r="B108">
            <v>9.0999999999999998E-2</v>
          </cell>
        </row>
        <row r="109">
          <cell r="A109">
            <v>26.2</v>
          </cell>
          <cell r="C109">
            <v>0</v>
          </cell>
        </row>
        <row r="110">
          <cell r="A110">
            <v>26.2</v>
          </cell>
          <cell r="B110">
            <v>0.42499999999999999</v>
          </cell>
        </row>
        <row r="111">
          <cell r="A111">
            <v>26.3</v>
          </cell>
          <cell r="B111">
            <v>0.72699999999999998</v>
          </cell>
        </row>
        <row r="112">
          <cell r="A112">
            <v>27.3</v>
          </cell>
          <cell r="C112">
            <v>0.19</v>
          </cell>
        </row>
        <row r="113">
          <cell r="A113">
            <v>27.5</v>
          </cell>
          <cell r="C113">
            <v>0.312</v>
          </cell>
        </row>
        <row r="114">
          <cell r="A114">
            <v>27.8</v>
          </cell>
          <cell r="C114">
            <v>0.35</v>
          </cell>
        </row>
        <row r="115">
          <cell r="A115">
            <v>15.1</v>
          </cell>
          <cell r="B115">
            <v>0.34799999999999998</v>
          </cell>
        </row>
        <row r="116">
          <cell r="A116">
            <v>15.2</v>
          </cell>
          <cell r="B116">
            <v>0.29499999999999998</v>
          </cell>
        </row>
        <row r="117">
          <cell r="A117">
            <v>16.5</v>
          </cell>
          <cell r="B117">
            <v>1.01</v>
          </cell>
        </row>
        <row r="118">
          <cell r="A118">
            <v>19.8</v>
          </cell>
          <cell r="B118">
            <v>0.84499999999999997</v>
          </cell>
        </row>
        <row r="119">
          <cell r="A119">
            <v>21.4</v>
          </cell>
          <cell r="B119">
            <v>0.96199999999999997</v>
          </cell>
        </row>
        <row r="120">
          <cell r="A120">
            <v>21.6</v>
          </cell>
          <cell r="B120">
            <v>0.95799999999999996</v>
          </cell>
        </row>
        <row r="121">
          <cell r="A121">
            <v>22.6</v>
          </cell>
          <cell r="B121">
            <v>0.85199999999999998</v>
          </cell>
        </row>
        <row r="122">
          <cell r="A122">
            <v>24</v>
          </cell>
          <cell r="B122">
            <v>0.78200000000000003</v>
          </cell>
        </row>
        <row r="123">
          <cell r="A123">
            <v>24</v>
          </cell>
          <cell r="B123">
            <v>0.84</v>
          </cell>
        </row>
        <row r="124">
          <cell r="A124">
            <v>24</v>
          </cell>
          <cell r="B124">
            <v>0.76600000000000001</v>
          </cell>
        </row>
        <row r="125">
          <cell r="A125">
            <v>24.6</v>
          </cell>
          <cell r="B125">
            <v>0.73899999999999999</v>
          </cell>
        </row>
        <row r="126">
          <cell r="A126">
            <v>25.1</v>
          </cell>
          <cell r="B126">
            <v>0.49199999999999999</v>
          </cell>
        </row>
        <row r="127">
          <cell r="A127">
            <v>25.3</v>
          </cell>
          <cell r="B127">
            <v>0.92400000000000004</v>
          </cell>
        </row>
        <row r="128">
          <cell r="A128">
            <v>25.3</v>
          </cell>
          <cell r="C128">
            <v>0.78500000000000003</v>
          </cell>
        </row>
        <row r="129">
          <cell r="A129">
            <v>25.8</v>
          </cell>
          <cell r="C129">
            <v>0.69099999999999995</v>
          </cell>
        </row>
        <row r="130">
          <cell r="A130">
            <v>26</v>
          </cell>
          <cell r="C130">
            <v>0.67</v>
          </cell>
        </row>
        <row r="131">
          <cell r="A131">
            <v>27</v>
          </cell>
          <cell r="C131">
            <v>0.77800000000000002</v>
          </cell>
        </row>
        <row r="132">
          <cell r="A132">
            <v>28.2</v>
          </cell>
          <cell r="C132">
            <v>0.47299999999999998</v>
          </cell>
        </row>
        <row r="133">
          <cell r="A133">
            <v>12.2</v>
          </cell>
          <cell r="B133">
            <v>0.47</v>
          </cell>
        </row>
        <row r="134">
          <cell r="A134">
            <v>13.5</v>
          </cell>
          <cell r="B134">
            <v>0.42</v>
          </cell>
        </row>
        <row r="135">
          <cell r="A135">
            <v>19.100000000000001</v>
          </cell>
          <cell r="B135">
            <v>0.876</v>
          </cell>
        </row>
        <row r="136">
          <cell r="A136">
            <v>21</v>
          </cell>
          <cell r="B136">
            <v>0.88600000000000001</v>
          </cell>
        </row>
        <row r="137">
          <cell r="A137">
            <v>21.1</v>
          </cell>
          <cell r="B137">
            <v>0.77300000000000002</v>
          </cell>
        </row>
        <row r="138">
          <cell r="A138">
            <v>23.2</v>
          </cell>
          <cell r="B138">
            <v>0.96199999999999997</v>
          </cell>
        </row>
        <row r="139">
          <cell r="A139">
            <v>24.1</v>
          </cell>
          <cell r="B139">
            <v>0.89</v>
          </cell>
        </row>
        <row r="140">
          <cell r="A140">
            <v>24.7</v>
          </cell>
          <cell r="B140">
            <v>0.85899999999999999</v>
          </cell>
        </row>
        <row r="141">
          <cell r="A141">
            <v>24.9</v>
          </cell>
          <cell r="B141">
            <v>0.79</v>
          </cell>
        </row>
        <row r="142">
          <cell r="A142">
            <v>25.6</v>
          </cell>
          <cell r="B142">
            <v>0.71499999999999997</v>
          </cell>
        </row>
        <row r="143">
          <cell r="A143">
            <v>25.7</v>
          </cell>
          <cell r="B143">
            <v>0.97699999999999998</v>
          </cell>
        </row>
        <row r="144">
          <cell r="A144">
            <v>26</v>
          </cell>
          <cell r="B144">
            <v>0.55900000000000005</v>
          </cell>
        </row>
        <row r="145">
          <cell r="A145">
            <v>26.5</v>
          </cell>
          <cell r="B145">
            <v>1.171</v>
          </cell>
        </row>
        <row r="146">
          <cell r="A146">
            <v>26.6</v>
          </cell>
          <cell r="C146">
            <v>0.68200000000000005</v>
          </cell>
        </row>
        <row r="147">
          <cell r="A147">
            <v>27</v>
          </cell>
          <cell r="C147">
            <v>0.39600000000000002</v>
          </cell>
        </row>
        <row r="148">
          <cell r="A148">
            <v>28</v>
          </cell>
          <cell r="C148">
            <v>0.185</v>
          </cell>
        </row>
        <row r="149">
          <cell r="A149">
            <v>28.2</v>
          </cell>
          <cell r="C149">
            <v>0.60199999999999998</v>
          </cell>
        </row>
        <row r="150">
          <cell r="A150">
            <v>28.6</v>
          </cell>
          <cell r="C150">
            <v>4.5999999999999999E-2</v>
          </cell>
        </row>
        <row r="151">
          <cell r="A151">
            <v>17</v>
          </cell>
          <cell r="B151">
            <v>0.48</v>
          </cell>
        </row>
        <row r="152">
          <cell r="A152">
            <v>17</v>
          </cell>
          <cell r="B152">
            <v>0.42</v>
          </cell>
        </row>
        <row r="153">
          <cell r="A153">
            <v>17</v>
          </cell>
          <cell r="B153">
            <v>0.49</v>
          </cell>
        </row>
        <row r="154">
          <cell r="A154">
            <v>20</v>
          </cell>
          <cell r="B154">
            <v>0.8</v>
          </cell>
        </row>
        <row r="155">
          <cell r="A155">
            <v>20</v>
          </cell>
          <cell r="B155">
            <v>0.7</v>
          </cell>
        </row>
        <row r="156">
          <cell r="A156">
            <v>16</v>
          </cell>
          <cell r="B156">
            <v>0.41</v>
          </cell>
        </row>
        <row r="157">
          <cell r="A157">
            <v>16</v>
          </cell>
          <cell r="B157">
            <v>0.46</v>
          </cell>
        </row>
        <row r="158">
          <cell r="A158">
            <v>20</v>
          </cell>
          <cell r="B158">
            <v>1.36</v>
          </cell>
        </row>
        <row r="159">
          <cell r="A159">
            <v>20</v>
          </cell>
          <cell r="B159">
            <v>1.18</v>
          </cell>
        </row>
        <row r="160">
          <cell r="A160">
            <v>20</v>
          </cell>
          <cell r="B160">
            <v>0.91</v>
          </cell>
        </row>
        <row r="161">
          <cell r="A161">
            <v>20</v>
          </cell>
          <cell r="B161">
            <v>1.36</v>
          </cell>
        </row>
        <row r="162">
          <cell r="A162">
            <v>20</v>
          </cell>
          <cell r="B162">
            <v>1.89</v>
          </cell>
        </row>
        <row r="163">
          <cell r="A163">
            <v>20</v>
          </cell>
          <cell r="B163">
            <v>1.53</v>
          </cell>
        </row>
        <row r="164">
          <cell r="A164">
            <v>15</v>
          </cell>
          <cell r="B164">
            <v>0.87</v>
          </cell>
        </row>
        <row r="165">
          <cell r="A165">
            <v>15</v>
          </cell>
          <cell r="B165">
            <v>0.87</v>
          </cell>
        </row>
        <row r="166">
          <cell r="A166">
            <v>20</v>
          </cell>
          <cell r="B166">
            <v>1.26</v>
          </cell>
        </row>
        <row r="167">
          <cell r="A167">
            <v>20</v>
          </cell>
          <cell r="B167">
            <v>2</v>
          </cell>
        </row>
        <row r="168">
          <cell r="A168">
            <v>20</v>
          </cell>
          <cell r="B168">
            <v>1.93</v>
          </cell>
        </row>
        <row r="169">
          <cell r="A169">
            <v>20</v>
          </cell>
          <cell r="B169">
            <v>2</v>
          </cell>
        </row>
        <row r="170">
          <cell r="A170">
            <v>20</v>
          </cell>
          <cell r="B170">
            <v>1.1000000000000001</v>
          </cell>
        </row>
        <row r="171">
          <cell r="A171">
            <v>20</v>
          </cell>
          <cell r="B171">
            <v>1.86</v>
          </cell>
        </row>
        <row r="172">
          <cell r="A172">
            <v>20</v>
          </cell>
          <cell r="B172">
            <v>1.5</v>
          </cell>
        </row>
        <row r="173">
          <cell r="A173">
            <v>20</v>
          </cell>
          <cell r="B173">
            <v>1.4</v>
          </cell>
        </row>
        <row r="174">
          <cell r="A174">
            <v>20</v>
          </cell>
          <cell r="B174">
            <v>1.61</v>
          </cell>
        </row>
        <row r="175">
          <cell r="A175">
            <v>20</v>
          </cell>
          <cell r="B175">
            <v>1.21</v>
          </cell>
        </row>
        <row r="176">
          <cell r="A176">
            <v>21.23</v>
          </cell>
          <cell r="B176">
            <v>1.75</v>
          </cell>
        </row>
        <row r="177">
          <cell r="A177">
            <v>18</v>
          </cell>
          <cell r="B177">
            <v>0.36</v>
          </cell>
        </row>
        <row r="178">
          <cell r="A178">
            <v>17</v>
          </cell>
          <cell r="B178">
            <v>1.34</v>
          </cell>
        </row>
        <row r="179">
          <cell r="A179">
            <v>17</v>
          </cell>
          <cell r="B179">
            <v>1.8</v>
          </cell>
        </row>
        <row r="180">
          <cell r="A180">
            <v>17</v>
          </cell>
          <cell r="B180">
            <v>0.49</v>
          </cell>
        </row>
        <row r="181">
          <cell r="A181">
            <v>17</v>
          </cell>
          <cell r="B181">
            <v>0.76</v>
          </cell>
        </row>
        <row r="182">
          <cell r="A182">
            <v>17</v>
          </cell>
          <cell r="B182">
            <v>0.36</v>
          </cell>
        </row>
        <row r="183">
          <cell r="A183">
            <v>17</v>
          </cell>
          <cell r="B183">
            <v>0.49</v>
          </cell>
        </row>
        <row r="184">
          <cell r="A184">
            <v>17</v>
          </cell>
          <cell r="B184">
            <v>0.78</v>
          </cell>
        </row>
        <row r="185">
          <cell r="A185">
            <v>17</v>
          </cell>
          <cell r="B185">
            <v>0.46</v>
          </cell>
        </row>
        <row r="186">
          <cell r="A186">
            <v>17</v>
          </cell>
          <cell r="B186">
            <v>1.02</v>
          </cell>
        </row>
        <row r="187">
          <cell r="A187">
            <v>17</v>
          </cell>
          <cell r="B187">
            <v>0.78</v>
          </cell>
        </row>
        <row r="188">
          <cell r="A188">
            <v>17</v>
          </cell>
          <cell r="B188">
            <v>0.89</v>
          </cell>
        </row>
        <row r="189">
          <cell r="A189">
            <v>17</v>
          </cell>
          <cell r="B189">
            <v>0.87</v>
          </cell>
        </row>
        <row r="190">
          <cell r="A190">
            <v>17</v>
          </cell>
          <cell r="B190">
            <v>1.9</v>
          </cell>
        </row>
        <row r="191">
          <cell r="A191">
            <v>17</v>
          </cell>
          <cell r="B191">
            <v>0.34</v>
          </cell>
        </row>
        <row r="192">
          <cell r="A192">
            <v>17</v>
          </cell>
          <cell r="B192">
            <v>0.69</v>
          </cell>
        </row>
        <row r="193">
          <cell r="A193">
            <v>17</v>
          </cell>
          <cell r="B193">
            <v>1.8</v>
          </cell>
        </row>
        <row r="194">
          <cell r="A194">
            <v>17</v>
          </cell>
          <cell r="B194">
            <v>0.76</v>
          </cell>
        </row>
        <row r="195">
          <cell r="A195">
            <v>17</v>
          </cell>
          <cell r="B195">
            <v>0.76</v>
          </cell>
        </row>
        <row r="196">
          <cell r="A196">
            <v>17</v>
          </cell>
          <cell r="B196">
            <v>0.86</v>
          </cell>
        </row>
        <row r="197">
          <cell r="A197">
            <v>17</v>
          </cell>
          <cell r="B197">
            <v>0.97</v>
          </cell>
        </row>
        <row r="198">
          <cell r="A198">
            <v>17</v>
          </cell>
          <cell r="B198">
            <v>0.48</v>
          </cell>
        </row>
        <row r="199">
          <cell r="A199">
            <v>20</v>
          </cell>
          <cell r="B199">
            <v>1.89</v>
          </cell>
        </row>
        <row r="200">
          <cell r="A200">
            <v>15</v>
          </cell>
          <cell r="B200">
            <v>0.65</v>
          </cell>
        </row>
        <row r="201">
          <cell r="A201">
            <v>15</v>
          </cell>
          <cell r="B201">
            <v>0.59</v>
          </cell>
        </row>
        <row r="202">
          <cell r="A202">
            <v>23</v>
          </cell>
          <cell r="B202">
            <v>0.9</v>
          </cell>
        </row>
        <row r="203">
          <cell r="A203">
            <v>15</v>
          </cell>
          <cell r="B203">
            <v>0.8</v>
          </cell>
        </row>
        <row r="204">
          <cell r="A204">
            <v>15</v>
          </cell>
          <cell r="B204">
            <v>0.72</v>
          </cell>
        </row>
        <row r="205">
          <cell r="A205">
            <v>15</v>
          </cell>
          <cell r="B205">
            <v>0.82</v>
          </cell>
        </row>
        <row r="206">
          <cell r="A206">
            <v>15</v>
          </cell>
          <cell r="B206">
            <v>0.67</v>
          </cell>
        </row>
        <row r="207">
          <cell r="A207">
            <v>15</v>
          </cell>
          <cell r="B207">
            <v>0.62</v>
          </cell>
        </row>
        <row r="208">
          <cell r="A208">
            <v>15</v>
          </cell>
          <cell r="B208">
            <v>0.82</v>
          </cell>
        </row>
        <row r="209">
          <cell r="A209">
            <v>20</v>
          </cell>
          <cell r="B209">
            <v>1.26</v>
          </cell>
        </row>
        <row r="210">
          <cell r="A210">
            <v>20</v>
          </cell>
          <cell r="B210">
            <v>0.73</v>
          </cell>
        </row>
        <row r="211">
          <cell r="A211">
            <v>24</v>
          </cell>
          <cell r="B211">
            <v>0.44</v>
          </cell>
        </row>
        <row r="212">
          <cell r="A212">
            <v>10.5</v>
          </cell>
          <cell r="B212">
            <v>0.75</v>
          </cell>
        </row>
        <row r="213">
          <cell r="A213">
            <v>18.239999999999998</v>
          </cell>
          <cell r="B213">
            <v>1.23</v>
          </cell>
        </row>
        <row r="214">
          <cell r="A214">
            <v>15</v>
          </cell>
          <cell r="B214">
            <v>0.7</v>
          </cell>
        </row>
        <row r="215">
          <cell r="A215">
            <v>15</v>
          </cell>
          <cell r="B215">
            <v>0.47</v>
          </cell>
        </row>
        <row r="216">
          <cell r="A216">
            <v>15.3</v>
          </cell>
          <cell r="B216">
            <v>1.2</v>
          </cell>
        </row>
        <row r="217">
          <cell r="A217">
            <v>6.5</v>
          </cell>
          <cell r="B217">
            <v>0.29271926810469623</v>
          </cell>
        </row>
        <row r="218">
          <cell r="A218">
            <v>9.5</v>
          </cell>
          <cell r="B218">
            <v>0.40779189234794483</v>
          </cell>
        </row>
        <row r="219">
          <cell r="A219">
            <v>12</v>
          </cell>
          <cell r="B219">
            <v>0.26538436806588589</v>
          </cell>
        </row>
        <row r="220">
          <cell r="A220">
            <v>14.5</v>
          </cell>
          <cell r="B220">
            <v>0.43352695824732279</v>
          </cell>
        </row>
        <row r="221">
          <cell r="A221">
            <v>17</v>
          </cell>
          <cell r="B221">
            <v>0.55363013991653354</v>
          </cell>
        </row>
        <row r="222">
          <cell r="A222">
            <v>19</v>
          </cell>
          <cell r="B222">
            <v>0.66851827870039915</v>
          </cell>
        </row>
        <row r="223">
          <cell r="A223">
            <v>21.5</v>
          </cell>
          <cell r="B223">
            <v>0.84467962023493204</v>
          </cell>
        </row>
        <row r="224">
          <cell r="A224">
            <v>23.5</v>
          </cell>
          <cell r="B224">
            <v>0.8181152226489381</v>
          </cell>
        </row>
        <row r="225">
          <cell r="A225">
            <v>25</v>
          </cell>
          <cell r="B225">
            <v>0.91049311899163199</v>
          </cell>
        </row>
        <row r="226">
          <cell r="A226">
            <v>27.5</v>
          </cell>
          <cell r="C226">
            <v>0.89695536792861907</v>
          </cell>
        </row>
        <row r="227">
          <cell r="A227">
            <v>29</v>
          </cell>
          <cell r="C227">
            <v>0.60017887036541628</v>
          </cell>
        </row>
        <row r="228">
          <cell r="A228">
            <v>4</v>
          </cell>
          <cell r="B228">
            <v>0.17168705146976854</v>
          </cell>
        </row>
        <row r="229">
          <cell r="A229">
            <v>6.5</v>
          </cell>
          <cell r="B229">
            <v>0.27705573062984484</v>
          </cell>
        </row>
        <row r="230">
          <cell r="A230">
            <v>9.5</v>
          </cell>
          <cell r="B230">
            <v>0.47923422600540577</v>
          </cell>
        </row>
        <row r="231">
          <cell r="A231">
            <v>12</v>
          </cell>
          <cell r="B231">
            <v>0.60022427910881104</v>
          </cell>
        </row>
        <row r="232">
          <cell r="A232">
            <v>14.5</v>
          </cell>
          <cell r="B232">
            <v>0.68675455222862281</v>
          </cell>
        </row>
        <row r="233">
          <cell r="A233">
            <v>17</v>
          </cell>
          <cell r="B233">
            <v>0.81197608593376014</v>
          </cell>
        </row>
        <row r="234">
          <cell r="A234">
            <v>19</v>
          </cell>
          <cell r="B234">
            <v>0.84310009457769597</v>
          </cell>
        </row>
        <row r="235">
          <cell r="A235">
            <v>21.5</v>
          </cell>
          <cell r="B235">
            <v>0.95729399346270305</v>
          </cell>
        </row>
        <row r="236">
          <cell r="A236">
            <v>23.5</v>
          </cell>
          <cell r="B236">
            <v>0.91431247808303306</v>
          </cell>
        </row>
        <row r="237">
          <cell r="A237">
            <v>25</v>
          </cell>
          <cell r="B237">
            <v>0.93750530580604818</v>
          </cell>
        </row>
        <row r="238">
          <cell r="A238">
            <v>27.5</v>
          </cell>
          <cell r="C238">
            <v>0.53979700617643556</v>
          </cell>
        </row>
        <row r="239">
          <cell r="A239">
            <v>29</v>
          </cell>
          <cell r="C239">
            <v>0.23691818312218449</v>
          </cell>
        </row>
        <row r="240">
          <cell r="A240">
            <v>6.5</v>
          </cell>
          <cell r="B240">
            <v>0.23143167095935033</v>
          </cell>
        </row>
        <row r="241">
          <cell r="A241">
            <v>9.5</v>
          </cell>
          <cell r="B241">
            <v>0.47158660155219317</v>
          </cell>
        </row>
        <row r="242">
          <cell r="A242">
            <v>12</v>
          </cell>
          <cell r="B242">
            <v>0.56317822816794783</v>
          </cell>
        </row>
        <row r="243">
          <cell r="A243">
            <v>14.5</v>
          </cell>
          <cell r="B243">
            <v>0.6894586094612366</v>
          </cell>
        </row>
        <row r="244">
          <cell r="A244">
            <v>17</v>
          </cell>
          <cell r="B244">
            <v>0.81223445610414013</v>
          </cell>
        </row>
        <row r="245">
          <cell r="A245">
            <v>19</v>
          </cell>
          <cell r="B245">
            <v>0.8430274124514433</v>
          </cell>
        </row>
        <row r="246">
          <cell r="A246">
            <v>21.5</v>
          </cell>
          <cell r="B246">
            <v>0.94540980254752816</v>
          </cell>
        </row>
        <row r="247">
          <cell r="A247">
            <v>23.5</v>
          </cell>
          <cell r="C247">
            <v>0.92548670927387555</v>
          </cell>
        </row>
        <row r="248">
          <cell r="A248">
            <v>25</v>
          </cell>
          <cell r="C248">
            <v>0.85116611913145435</v>
          </cell>
        </row>
        <row r="249">
          <cell r="A249">
            <v>27.5</v>
          </cell>
          <cell r="C249">
            <v>0.24822523420583559</v>
          </cell>
        </row>
        <row r="250">
          <cell r="A250">
            <v>10.5</v>
          </cell>
          <cell r="B250">
            <v>0.18413946559466129</v>
          </cell>
        </row>
        <row r="251">
          <cell r="A251">
            <v>13</v>
          </cell>
          <cell r="B251">
            <v>0.31758706182560453</v>
          </cell>
        </row>
        <row r="252">
          <cell r="A252">
            <v>14</v>
          </cell>
          <cell r="B252">
            <v>0.20127185393789171</v>
          </cell>
        </row>
        <row r="253">
          <cell r="A253">
            <v>15.5</v>
          </cell>
          <cell r="B253">
            <v>0.35514273143729763</v>
          </cell>
        </row>
        <row r="254">
          <cell r="A254">
            <v>16</v>
          </cell>
          <cell r="B254">
            <v>0.4793121213701434</v>
          </cell>
        </row>
        <row r="255">
          <cell r="A255">
            <v>18.5</v>
          </cell>
          <cell r="B255">
            <v>0.52383883471864723</v>
          </cell>
        </row>
        <row r="256">
          <cell r="A256">
            <v>22</v>
          </cell>
          <cell r="B256">
            <v>0.65154900419571682</v>
          </cell>
        </row>
        <row r="257">
          <cell r="A257">
            <v>24</v>
          </cell>
          <cell r="B257">
            <v>0.79416049746678663</v>
          </cell>
        </row>
        <row r="258">
          <cell r="A258">
            <v>27</v>
          </cell>
          <cell r="B258">
            <v>0.80468173494106965</v>
          </cell>
        </row>
        <row r="259">
          <cell r="A259">
            <v>29</v>
          </cell>
          <cell r="C259">
            <v>0.69378270665013908</v>
          </cell>
        </row>
        <row r="260">
          <cell r="A260">
            <v>8</v>
          </cell>
          <cell r="B260">
            <v>0.23571301519521792</v>
          </cell>
        </row>
        <row r="261">
          <cell r="A261">
            <v>10.5</v>
          </cell>
          <cell r="B261">
            <v>0.22996840600301091</v>
          </cell>
        </row>
        <row r="262">
          <cell r="A262">
            <v>11</v>
          </cell>
          <cell r="B262">
            <v>0.33925378280782037</v>
          </cell>
        </row>
        <row r="263">
          <cell r="A263">
            <v>13</v>
          </cell>
          <cell r="B263">
            <v>0.36637002190635776</v>
          </cell>
        </row>
        <row r="264">
          <cell r="A264">
            <v>14</v>
          </cell>
          <cell r="B264">
            <v>0.37110304100655234</v>
          </cell>
        </row>
        <row r="265">
          <cell r="A265">
            <v>16</v>
          </cell>
          <cell r="B265">
            <v>0.42377546588558385</v>
          </cell>
        </row>
        <row r="266">
          <cell r="A266">
            <v>17</v>
          </cell>
          <cell r="B266">
            <v>0.42949482429738922</v>
          </cell>
        </row>
        <row r="267">
          <cell r="A267">
            <v>19.5</v>
          </cell>
          <cell r="B267">
            <v>0.68277971350763222</v>
          </cell>
        </row>
        <row r="268">
          <cell r="A268">
            <v>22</v>
          </cell>
          <cell r="B268">
            <v>0.73196539644756853</v>
          </cell>
        </row>
        <row r="269">
          <cell r="A269">
            <v>25</v>
          </cell>
          <cell r="C269">
            <v>0.62535060280865695</v>
          </cell>
        </row>
        <row r="270">
          <cell r="A270">
            <v>27.5</v>
          </cell>
          <cell r="C270">
            <v>0.48257988276463631</v>
          </cell>
        </row>
        <row r="271">
          <cell r="A271">
            <v>30.5</v>
          </cell>
          <cell r="C271">
            <v>0.27458640779744037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_growth"/>
    </sheetNames>
    <sheetDataSet>
      <sheetData sheetId="0">
        <row r="7">
          <cell r="J7">
            <v>-1.8</v>
          </cell>
          <cell r="M7">
            <v>-1.8</v>
          </cell>
          <cell r="P7">
            <v>0.22095672015638895</v>
          </cell>
        </row>
        <row r="8">
          <cell r="M8">
            <v>0.7</v>
          </cell>
          <cell r="P8">
            <v>0.24784143722716553</v>
          </cell>
        </row>
        <row r="9">
          <cell r="M9">
            <v>3.2</v>
          </cell>
          <cell r="P9">
            <v>0.27799732890382928</v>
          </cell>
        </row>
        <row r="10">
          <cell r="M10">
            <v>5.7</v>
          </cell>
          <cell r="P10">
            <v>0.31182241251622717</v>
          </cell>
        </row>
        <row r="11">
          <cell r="M11">
            <v>8.1999999999999993</v>
          </cell>
          <cell r="P11">
            <v>0.34976313380722124</v>
          </cell>
        </row>
        <row r="12">
          <cell r="M12">
            <v>10.7</v>
          </cell>
          <cell r="P12">
            <v>0.39232025941779258</v>
          </cell>
        </row>
        <row r="13">
          <cell r="M13">
            <v>13.2</v>
          </cell>
          <cell r="P13">
            <v>0.44005548633515335</v>
          </cell>
        </row>
        <row r="14">
          <cell r="M14">
            <v>15.7</v>
          </cell>
          <cell r="P14">
            <v>0.49359885553971972</v>
          </cell>
        </row>
        <row r="15">
          <cell r="M15">
            <v>18.2</v>
          </cell>
          <cell r="P15">
            <v>0.55365706770114209</v>
          </cell>
        </row>
        <row r="16">
          <cell r="M16">
            <v>20.7</v>
          </cell>
          <cell r="P16">
            <v>0.62102281067943099</v>
          </cell>
        </row>
        <row r="17">
          <cell r="M17">
            <v>23.2</v>
          </cell>
          <cell r="P17">
            <v>0.69658522194168093</v>
          </cell>
        </row>
        <row r="18">
          <cell r="M18">
            <v>25.7</v>
          </cell>
          <cell r="P18">
            <v>0.78134162398426743</v>
          </cell>
        </row>
        <row r="19">
          <cell r="M19">
            <v>28.2</v>
          </cell>
          <cell r="P19">
            <v>0.87641068765234831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_growth"/>
    </sheetNames>
    <sheetDataSet>
      <sheetData sheetId="0">
        <row r="1">
          <cell r="B1" t="str">
            <v>coccolithophores</v>
          </cell>
        </row>
        <row r="7">
          <cell r="A7">
            <v>4</v>
          </cell>
          <cell r="B7">
            <v>0.17168705146976854</v>
          </cell>
          <cell r="M7">
            <v>-1.8</v>
          </cell>
          <cell r="Q7">
            <v>1.8367231311221352E-2</v>
          </cell>
        </row>
        <row r="8">
          <cell r="A8">
            <v>5</v>
          </cell>
          <cell r="B8">
            <v>0.09</v>
          </cell>
          <cell r="M8">
            <v>0.7</v>
          </cell>
          <cell r="Q8">
            <v>3.8270486099559624E-2</v>
          </cell>
        </row>
        <row r="9">
          <cell r="A9">
            <v>6</v>
          </cell>
          <cell r="B9">
            <v>0.32</v>
          </cell>
          <cell r="M9">
            <v>3.2</v>
          </cell>
          <cell r="Q9">
            <v>7.2631646758806595E-2</v>
          </cell>
        </row>
        <row r="10">
          <cell r="A10">
            <v>6</v>
          </cell>
          <cell r="B10">
            <v>0.14000000000000001</v>
          </cell>
          <cell r="M10">
            <v>5.7</v>
          </cell>
          <cell r="Q10">
            <v>0.12555367597835884</v>
          </cell>
        </row>
        <row r="11">
          <cell r="A11">
            <v>6.5</v>
          </cell>
          <cell r="B11">
            <v>0.29271926810469623</v>
          </cell>
          <cell r="M11">
            <v>8.1999999999999993</v>
          </cell>
          <cell r="Q11">
            <v>0.19768540349508754</v>
          </cell>
        </row>
        <row r="12">
          <cell r="A12">
            <v>6.5</v>
          </cell>
          <cell r="B12">
            <v>0.27705573062984484</v>
          </cell>
          <cell r="M12">
            <v>10.7</v>
          </cell>
          <cell r="Q12">
            <v>0.28350544453334819</v>
          </cell>
        </row>
        <row r="13">
          <cell r="A13">
            <v>6.5</v>
          </cell>
          <cell r="B13">
            <v>0.23143167095935033</v>
          </cell>
          <cell r="M13">
            <v>13.2</v>
          </cell>
          <cell r="Q13">
            <v>0.37033079977065558</v>
          </cell>
        </row>
        <row r="14">
          <cell r="A14">
            <v>8</v>
          </cell>
          <cell r="B14">
            <v>0.23571301519521792</v>
          </cell>
          <cell r="M14">
            <v>15.7</v>
          </cell>
          <cell r="Q14">
            <v>0.44061562279392497</v>
          </cell>
        </row>
        <row r="15">
          <cell r="A15">
            <v>9</v>
          </cell>
          <cell r="B15">
            <v>0.23</v>
          </cell>
          <cell r="M15">
            <v>18.2</v>
          </cell>
          <cell r="Q15">
            <v>0.47749802508529349</v>
          </cell>
        </row>
        <row r="16">
          <cell r="A16">
            <v>9</v>
          </cell>
          <cell r="D16">
            <v>0.02</v>
          </cell>
          <cell r="M16">
            <v>20.7</v>
          </cell>
          <cell r="Q16">
            <v>0.47132979765799904</v>
          </cell>
        </row>
        <row r="17">
          <cell r="A17">
            <v>9</v>
          </cell>
          <cell r="D17">
            <v>0.02</v>
          </cell>
          <cell r="M17">
            <v>23.2</v>
          </cell>
          <cell r="Q17">
            <v>0.42375988625779903</v>
          </cell>
        </row>
        <row r="18">
          <cell r="A18">
            <v>9.5</v>
          </cell>
          <cell r="B18">
            <v>0.40779189234794483</v>
          </cell>
          <cell r="M18">
            <v>25.7</v>
          </cell>
          <cell r="Q18">
            <v>0.34702152907152123</v>
          </cell>
        </row>
        <row r="19">
          <cell r="A19">
            <v>9.5</v>
          </cell>
          <cell r="B19">
            <v>0.47923422600540577</v>
          </cell>
          <cell r="M19">
            <v>28.2</v>
          </cell>
          <cell r="Q19">
            <v>0.25884192682074414</v>
          </cell>
        </row>
        <row r="20">
          <cell r="A20">
            <v>9.5</v>
          </cell>
          <cell r="B20">
            <v>0.47158660155219317</v>
          </cell>
          <cell r="M20">
            <v>30.5</v>
          </cell>
          <cell r="Q20">
            <v>0.18200252768624317</v>
          </cell>
        </row>
        <row r="21">
          <cell r="A21">
            <v>10</v>
          </cell>
          <cell r="B21">
            <v>0.8</v>
          </cell>
        </row>
        <row r="22">
          <cell r="A22">
            <v>10</v>
          </cell>
          <cell r="B22">
            <v>0.81</v>
          </cell>
        </row>
        <row r="23">
          <cell r="A23">
            <v>10.5</v>
          </cell>
          <cell r="B23">
            <v>0.75</v>
          </cell>
        </row>
        <row r="24">
          <cell r="A24">
            <v>10.5</v>
          </cell>
          <cell r="B24">
            <v>0.18413946559466129</v>
          </cell>
        </row>
        <row r="25">
          <cell r="A25">
            <v>10.5</v>
          </cell>
          <cell r="B25">
            <v>0.22996840600301091</v>
          </cell>
        </row>
        <row r="26">
          <cell r="A26">
            <v>11</v>
          </cell>
          <cell r="B26">
            <v>0.39</v>
          </cell>
        </row>
        <row r="27">
          <cell r="A27">
            <v>11</v>
          </cell>
          <cell r="B27">
            <v>0.33925378280782037</v>
          </cell>
        </row>
        <row r="28">
          <cell r="A28">
            <v>11.67</v>
          </cell>
          <cell r="B28">
            <v>0.25</v>
          </cell>
        </row>
        <row r="29">
          <cell r="A29">
            <v>11.9</v>
          </cell>
          <cell r="B29">
            <v>0.33600000000000002</v>
          </cell>
        </row>
        <row r="30">
          <cell r="A30">
            <v>12</v>
          </cell>
          <cell r="B30">
            <v>0.68</v>
          </cell>
        </row>
        <row r="31">
          <cell r="A31">
            <v>12</v>
          </cell>
          <cell r="B31">
            <v>0.21</v>
          </cell>
        </row>
        <row r="32">
          <cell r="A32">
            <v>12</v>
          </cell>
          <cell r="B32">
            <v>0.35</v>
          </cell>
        </row>
        <row r="33">
          <cell r="A33">
            <v>12</v>
          </cell>
          <cell r="B33">
            <v>0.35</v>
          </cell>
        </row>
        <row r="34">
          <cell r="A34">
            <v>12</v>
          </cell>
          <cell r="B34">
            <v>0.56999999999999995</v>
          </cell>
        </row>
        <row r="35">
          <cell r="A35">
            <v>12</v>
          </cell>
          <cell r="D35">
            <v>4.5999999999999999E-2</v>
          </cell>
        </row>
        <row r="36">
          <cell r="A36">
            <v>12</v>
          </cell>
          <cell r="B36">
            <v>0.26538436806588589</v>
          </cell>
        </row>
        <row r="37">
          <cell r="A37">
            <v>12</v>
          </cell>
          <cell r="B37">
            <v>0.60022427910881104</v>
          </cell>
        </row>
        <row r="38">
          <cell r="A38">
            <v>12</v>
          </cell>
          <cell r="B38">
            <v>0.56317822816794783</v>
          </cell>
        </row>
        <row r="39">
          <cell r="A39">
            <v>12.2</v>
          </cell>
          <cell r="B39">
            <v>0.13200000000000001</v>
          </cell>
        </row>
        <row r="40">
          <cell r="A40">
            <v>12.2</v>
          </cell>
          <cell r="B40">
            <v>0.47</v>
          </cell>
        </row>
        <row r="41">
          <cell r="A41">
            <v>13</v>
          </cell>
          <cell r="B41">
            <v>0.31758706182560453</v>
          </cell>
        </row>
        <row r="42">
          <cell r="A42">
            <v>13</v>
          </cell>
          <cell r="B42">
            <v>0.36637002190635776</v>
          </cell>
        </row>
        <row r="43">
          <cell r="A43">
            <v>13.5</v>
          </cell>
          <cell r="B43">
            <v>0.42</v>
          </cell>
        </row>
        <row r="44">
          <cell r="A44">
            <v>14</v>
          </cell>
          <cell r="B44">
            <v>0.20127185393789171</v>
          </cell>
        </row>
        <row r="45">
          <cell r="A45">
            <v>14</v>
          </cell>
          <cell r="B45">
            <v>0.37110304100655234</v>
          </cell>
        </row>
        <row r="46">
          <cell r="A46">
            <v>14.5</v>
          </cell>
          <cell r="B46">
            <v>0.43352695824732279</v>
          </cell>
        </row>
        <row r="47">
          <cell r="A47">
            <v>14.5</v>
          </cell>
          <cell r="B47">
            <v>0.68675455222862281</v>
          </cell>
        </row>
        <row r="48">
          <cell r="A48">
            <v>14.5</v>
          </cell>
          <cell r="B48">
            <v>0.6894586094612366</v>
          </cell>
        </row>
        <row r="49">
          <cell r="A49">
            <v>14.97</v>
          </cell>
          <cell r="B49">
            <v>0.43</v>
          </cell>
        </row>
        <row r="50">
          <cell r="A50">
            <v>15</v>
          </cell>
          <cell r="B50">
            <v>0.95</v>
          </cell>
        </row>
        <row r="51">
          <cell r="A51">
            <v>15</v>
          </cell>
          <cell r="B51">
            <v>0.99</v>
          </cell>
        </row>
        <row r="52">
          <cell r="A52">
            <v>15</v>
          </cell>
          <cell r="B52">
            <v>0.62</v>
          </cell>
        </row>
        <row r="53">
          <cell r="A53">
            <v>15</v>
          </cell>
          <cell r="B53">
            <v>0.65</v>
          </cell>
        </row>
        <row r="54">
          <cell r="A54">
            <v>15</v>
          </cell>
          <cell r="B54">
            <v>0.38</v>
          </cell>
        </row>
        <row r="55">
          <cell r="A55">
            <v>15</v>
          </cell>
          <cell r="B55">
            <v>0.41</v>
          </cell>
        </row>
        <row r="56">
          <cell r="A56">
            <v>15</v>
          </cell>
          <cell r="B56">
            <v>0.37</v>
          </cell>
        </row>
        <row r="57">
          <cell r="A57">
            <v>15</v>
          </cell>
          <cell r="B57">
            <v>0.41</v>
          </cell>
        </row>
        <row r="58">
          <cell r="A58">
            <v>15</v>
          </cell>
          <cell r="C58">
            <v>0.31</v>
          </cell>
        </row>
        <row r="59">
          <cell r="A59">
            <v>15</v>
          </cell>
          <cell r="C59">
            <v>0.33</v>
          </cell>
        </row>
        <row r="60">
          <cell r="A60">
            <v>15</v>
          </cell>
          <cell r="B60">
            <v>0.89</v>
          </cell>
        </row>
        <row r="61">
          <cell r="A61">
            <v>15</v>
          </cell>
          <cell r="B61">
            <v>1.1000000000000001</v>
          </cell>
        </row>
        <row r="62">
          <cell r="A62">
            <v>15</v>
          </cell>
          <cell r="B62">
            <v>0.38</v>
          </cell>
        </row>
        <row r="63">
          <cell r="A63">
            <v>15</v>
          </cell>
          <cell r="B63">
            <v>0.62</v>
          </cell>
        </row>
        <row r="64">
          <cell r="A64">
            <v>15</v>
          </cell>
          <cell r="B64">
            <v>0.7</v>
          </cell>
        </row>
        <row r="65">
          <cell r="A65">
            <v>15</v>
          </cell>
          <cell r="B65">
            <v>0.82</v>
          </cell>
        </row>
        <row r="66">
          <cell r="A66">
            <v>15</v>
          </cell>
          <cell r="B66">
            <v>0.71</v>
          </cell>
        </row>
        <row r="67">
          <cell r="A67">
            <v>15</v>
          </cell>
          <cell r="B67">
            <v>0.67400000000000004</v>
          </cell>
        </row>
        <row r="68">
          <cell r="A68">
            <v>15</v>
          </cell>
          <cell r="B68">
            <v>0.87</v>
          </cell>
        </row>
        <row r="69">
          <cell r="A69">
            <v>15</v>
          </cell>
          <cell r="B69">
            <v>0.87</v>
          </cell>
        </row>
        <row r="70">
          <cell r="A70">
            <v>15</v>
          </cell>
          <cell r="B70">
            <v>0.65</v>
          </cell>
        </row>
        <row r="71">
          <cell r="A71">
            <v>15</v>
          </cell>
          <cell r="B71">
            <v>0.59</v>
          </cell>
        </row>
        <row r="72">
          <cell r="A72">
            <v>15</v>
          </cell>
          <cell r="B72">
            <v>0.8</v>
          </cell>
        </row>
        <row r="73">
          <cell r="A73">
            <v>15</v>
          </cell>
          <cell r="B73">
            <v>0.72</v>
          </cell>
        </row>
        <row r="74">
          <cell r="A74">
            <v>15</v>
          </cell>
          <cell r="B74">
            <v>0.82</v>
          </cell>
        </row>
        <row r="75">
          <cell r="A75">
            <v>15</v>
          </cell>
          <cell r="B75">
            <v>0.67</v>
          </cell>
        </row>
        <row r="76">
          <cell r="A76">
            <v>15</v>
          </cell>
          <cell r="B76">
            <v>0.62</v>
          </cell>
        </row>
        <row r="77">
          <cell r="A77">
            <v>15</v>
          </cell>
          <cell r="B77">
            <v>0.82</v>
          </cell>
        </row>
        <row r="78">
          <cell r="A78">
            <v>15</v>
          </cell>
          <cell r="B78">
            <v>0.7</v>
          </cell>
        </row>
        <row r="79">
          <cell r="A79">
            <v>15</v>
          </cell>
          <cell r="B79">
            <v>0.47</v>
          </cell>
        </row>
        <row r="80">
          <cell r="A80">
            <v>15.1</v>
          </cell>
          <cell r="B80">
            <v>0.34799999999999998</v>
          </cell>
        </row>
        <row r="81">
          <cell r="A81">
            <v>15.2</v>
          </cell>
          <cell r="B81">
            <v>0.29499999999999998</v>
          </cell>
        </row>
        <row r="82">
          <cell r="A82">
            <v>15.3</v>
          </cell>
          <cell r="B82">
            <v>1.2</v>
          </cell>
        </row>
        <row r="83">
          <cell r="A83">
            <v>15.5</v>
          </cell>
          <cell r="B83">
            <v>0.35514273143729763</v>
          </cell>
        </row>
        <row r="84">
          <cell r="A84">
            <v>15.83</v>
          </cell>
          <cell r="B84">
            <v>0.37</v>
          </cell>
        </row>
        <row r="85">
          <cell r="A85">
            <v>16</v>
          </cell>
          <cell r="B85">
            <v>0.47</v>
          </cell>
        </row>
        <row r="86">
          <cell r="A86">
            <v>16</v>
          </cell>
          <cell r="B86">
            <v>0.36</v>
          </cell>
        </row>
        <row r="87">
          <cell r="A87">
            <v>16</v>
          </cell>
          <cell r="B87">
            <v>0.41</v>
          </cell>
        </row>
        <row r="88">
          <cell r="A88">
            <v>16</v>
          </cell>
          <cell r="B88">
            <v>0.46</v>
          </cell>
        </row>
        <row r="89">
          <cell r="A89">
            <v>16</v>
          </cell>
          <cell r="B89">
            <v>0.4793121213701434</v>
          </cell>
        </row>
        <row r="90">
          <cell r="A90">
            <v>16</v>
          </cell>
          <cell r="B90">
            <v>0.42377546588558385</v>
          </cell>
        </row>
        <row r="91">
          <cell r="A91">
            <v>16.100000000000001</v>
          </cell>
          <cell r="B91">
            <v>0.59799999999999998</v>
          </cell>
        </row>
        <row r="92">
          <cell r="A92">
            <v>16.3</v>
          </cell>
          <cell r="B92">
            <v>0.57799999999999996</v>
          </cell>
        </row>
        <row r="93">
          <cell r="A93">
            <v>16.5</v>
          </cell>
          <cell r="B93">
            <v>1.01</v>
          </cell>
        </row>
        <row r="94">
          <cell r="A94">
            <v>17</v>
          </cell>
          <cell r="B94">
            <v>0.99</v>
          </cell>
        </row>
        <row r="95">
          <cell r="A95">
            <v>17</v>
          </cell>
          <cell r="B95">
            <v>0.7</v>
          </cell>
        </row>
        <row r="96">
          <cell r="A96">
            <v>17</v>
          </cell>
          <cell r="B96">
            <v>0.44</v>
          </cell>
        </row>
        <row r="97">
          <cell r="A97">
            <v>17</v>
          </cell>
          <cell r="B97">
            <v>0.34</v>
          </cell>
        </row>
        <row r="98">
          <cell r="A98">
            <v>17</v>
          </cell>
          <cell r="B98">
            <v>0.4</v>
          </cell>
        </row>
        <row r="99">
          <cell r="A99">
            <v>17</v>
          </cell>
          <cell r="B99">
            <v>0.56000000000000005</v>
          </cell>
        </row>
        <row r="100">
          <cell r="A100">
            <v>17</v>
          </cell>
          <cell r="B100">
            <v>0.46</v>
          </cell>
        </row>
        <row r="101">
          <cell r="A101">
            <v>17</v>
          </cell>
          <cell r="B101">
            <v>0.47</v>
          </cell>
        </row>
        <row r="102">
          <cell r="A102">
            <v>17</v>
          </cell>
          <cell r="B102">
            <v>0.25</v>
          </cell>
        </row>
        <row r="103">
          <cell r="A103">
            <v>17</v>
          </cell>
          <cell r="B103">
            <v>0.19</v>
          </cell>
        </row>
        <row r="104">
          <cell r="A104">
            <v>17</v>
          </cell>
          <cell r="B104">
            <v>0.41</v>
          </cell>
        </row>
        <row r="105">
          <cell r="A105">
            <v>17</v>
          </cell>
          <cell r="B105">
            <v>0.49</v>
          </cell>
        </row>
        <row r="106">
          <cell r="A106">
            <v>17</v>
          </cell>
          <cell r="B106">
            <v>0.99</v>
          </cell>
        </row>
        <row r="107">
          <cell r="A107">
            <v>17</v>
          </cell>
          <cell r="B107">
            <v>0.67</v>
          </cell>
        </row>
        <row r="108">
          <cell r="A108">
            <v>17</v>
          </cell>
          <cell r="B108">
            <v>0.48</v>
          </cell>
        </row>
        <row r="109">
          <cell r="A109">
            <v>17</v>
          </cell>
          <cell r="B109">
            <v>0.4</v>
          </cell>
        </row>
        <row r="110">
          <cell r="A110">
            <v>17</v>
          </cell>
          <cell r="B110">
            <v>0.78</v>
          </cell>
        </row>
        <row r="111">
          <cell r="A111">
            <v>17</v>
          </cell>
          <cell r="B111">
            <v>0.48</v>
          </cell>
        </row>
        <row r="112">
          <cell r="A112">
            <v>17</v>
          </cell>
          <cell r="B112">
            <v>0.42</v>
          </cell>
        </row>
        <row r="113">
          <cell r="A113">
            <v>17</v>
          </cell>
          <cell r="B113">
            <v>0.49</v>
          </cell>
        </row>
        <row r="114">
          <cell r="A114">
            <v>17</v>
          </cell>
          <cell r="B114">
            <v>1.34</v>
          </cell>
        </row>
        <row r="115">
          <cell r="A115">
            <v>17</v>
          </cell>
          <cell r="B115">
            <v>1.8</v>
          </cell>
        </row>
        <row r="116">
          <cell r="A116">
            <v>17</v>
          </cell>
          <cell r="B116">
            <v>0.49</v>
          </cell>
        </row>
        <row r="117">
          <cell r="A117">
            <v>17</v>
          </cell>
          <cell r="B117">
            <v>0.76</v>
          </cell>
        </row>
        <row r="118">
          <cell r="A118">
            <v>17</v>
          </cell>
          <cell r="B118">
            <v>0.36</v>
          </cell>
        </row>
        <row r="119">
          <cell r="A119">
            <v>17</v>
          </cell>
          <cell r="B119">
            <v>0.49</v>
          </cell>
        </row>
        <row r="120">
          <cell r="A120">
            <v>17</v>
          </cell>
          <cell r="B120">
            <v>0.78</v>
          </cell>
        </row>
        <row r="121">
          <cell r="A121">
            <v>17</v>
          </cell>
          <cell r="B121">
            <v>0.46</v>
          </cell>
        </row>
        <row r="122">
          <cell r="A122">
            <v>17</v>
          </cell>
          <cell r="B122">
            <v>1.02</v>
          </cell>
        </row>
        <row r="123">
          <cell r="A123">
            <v>17</v>
          </cell>
          <cell r="B123">
            <v>0.78</v>
          </cell>
        </row>
        <row r="124">
          <cell r="A124">
            <v>17</v>
          </cell>
          <cell r="B124">
            <v>0.89</v>
          </cell>
        </row>
        <row r="125">
          <cell r="A125">
            <v>17</v>
          </cell>
          <cell r="B125">
            <v>0.87</v>
          </cell>
        </row>
        <row r="126">
          <cell r="A126">
            <v>17</v>
          </cell>
          <cell r="B126">
            <v>1.9</v>
          </cell>
        </row>
        <row r="127">
          <cell r="A127">
            <v>17</v>
          </cell>
          <cell r="B127">
            <v>0.34</v>
          </cell>
        </row>
        <row r="128">
          <cell r="A128">
            <v>17</v>
          </cell>
          <cell r="B128">
            <v>0.69</v>
          </cell>
        </row>
        <row r="129">
          <cell r="A129">
            <v>17</v>
          </cell>
          <cell r="B129">
            <v>1.8</v>
          </cell>
        </row>
        <row r="130">
          <cell r="A130">
            <v>17</v>
          </cell>
          <cell r="B130">
            <v>0.76</v>
          </cell>
        </row>
        <row r="131">
          <cell r="A131">
            <v>17</v>
          </cell>
          <cell r="B131">
            <v>0.76</v>
          </cell>
        </row>
        <row r="132">
          <cell r="A132">
            <v>17</v>
          </cell>
          <cell r="B132">
            <v>0.86</v>
          </cell>
        </row>
        <row r="133">
          <cell r="A133">
            <v>17</v>
          </cell>
          <cell r="B133">
            <v>0.97</v>
          </cell>
        </row>
        <row r="134">
          <cell r="A134">
            <v>17</v>
          </cell>
          <cell r="B134">
            <v>0.48</v>
          </cell>
        </row>
        <row r="135">
          <cell r="A135">
            <v>17</v>
          </cell>
          <cell r="B135">
            <v>0.55363013991653354</v>
          </cell>
        </row>
        <row r="136">
          <cell r="A136">
            <v>17</v>
          </cell>
          <cell r="B136">
            <v>0.81197608593376014</v>
          </cell>
        </row>
        <row r="137">
          <cell r="A137">
            <v>17</v>
          </cell>
          <cell r="B137">
            <v>0.81223445610414013</v>
          </cell>
        </row>
        <row r="138">
          <cell r="A138">
            <v>17</v>
          </cell>
          <cell r="B138">
            <v>0.42949482429738922</v>
          </cell>
        </row>
        <row r="139">
          <cell r="A139">
            <v>17.3</v>
          </cell>
          <cell r="B139">
            <v>0.91400000000000003</v>
          </cell>
        </row>
        <row r="140">
          <cell r="A140">
            <v>17.48</v>
          </cell>
          <cell r="B140">
            <v>0.44</v>
          </cell>
        </row>
        <row r="141">
          <cell r="A141">
            <v>18</v>
          </cell>
          <cell r="B141">
            <v>1.55</v>
          </cell>
        </row>
        <row r="142">
          <cell r="A142">
            <v>18</v>
          </cell>
          <cell r="B142">
            <v>0.36</v>
          </cell>
        </row>
        <row r="143">
          <cell r="A143">
            <v>18.23</v>
          </cell>
          <cell r="B143">
            <v>1.3</v>
          </cell>
        </row>
        <row r="144">
          <cell r="A144">
            <v>18.239999999999998</v>
          </cell>
          <cell r="B144">
            <v>1.23</v>
          </cell>
        </row>
        <row r="145">
          <cell r="A145">
            <v>18.5</v>
          </cell>
          <cell r="B145">
            <v>0.52383883471864723</v>
          </cell>
        </row>
        <row r="146">
          <cell r="A146">
            <v>18.95</v>
          </cell>
          <cell r="B146">
            <v>0.56999999999999995</v>
          </cell>
        </row>
        <row r="147">
          <cell r="A147">
            <v>18.98</v>
          </cell>
          <cell r="B147">
            <v>0.48</v>
          </cell>
        </row>
        <row r="148">
          <cell r="A148">
            <v>19</v>
          </cell>
          <cell r="B148">
            <v>0.66851827870039915</v>
          </cell>
        </row>
        <row r="149">
          <cell r="A149">
            <v>19</v>
          </cell>
          <cell r="B149">
            <v>0.84310009457769597</v>
          </cell>
        </row>
        <row r="150">
          <cell r="A150">
            <v>19</v>
          </cell>
          <cell r="B150">
            <v>0.8430274124514433</v>
          </cell>
        </row>
        <row r="151">
          <cell r="A151">
            <v>19.100000000000001</v>
          </cell>
          <cell r="B151">
            <v>0.876</v>
          </cell>
        </row>
        <row r="152">
          <cell r="A152">
            <v>19.5</v>
          </cell>
          <cell r="B152">
            <v>0.68277971350763222</v>
          </cell>
        </row>
        <row r="153">
          <cell r="A153">
            <v>19.8</v>
          </cell>
          <cell r="B153">
            <v>0.84499999999999997</v>
          </cell>
        </row>
        <row r="154">
          <cell r="A154">
            <v>20</v>
          </cell>
          <cell r="B154">
            <v>1.38</v>
          </cell>
        </row>
        <row r="155">
          <cell r="A155">
            <v>20</v>
          </cell>
          <cell r="B155">
            <v>1.62</v>
          </cell>
        </row>
        <row r="156">
          <cell r="A156">
            <v>20</v>
          </cell>
          <cell r="B156">
            <v>0.81</v>
          </cell>
        </row>
        <row r="157">
          <cell r="A157">
            <v>20</v>
          </cell>
          <cell r="B157">
            <v>0.72</v>
          </cell>
        </row>
        <row r="158">
          <cell r="A158">
            <v>20</v>
          </cell>
          <cell r="B158">
            <v>0.44</v>
          </cell>
        </row>
        <row r="159">
          <cell r="A159">
            <v>20</v>
          </cell>
          <cell r="B159">
            <v>0.21</v>
          </cell>
        </row>
        <row r="160">
          <cell r="A160">
            <v>20</v>
          </cell>
          <cell r="C160">
            <v>0.36</v>
          </cell>
        </row>
        <row r="161">
          <cell r="A161">
            <v>20</v>
          </cell>
          <cell r="C161">
            <v>0.31</v>
          </cell>
        </row>
        <row r="162">
          <cell r="A162">
            <v>20</v>
          </cell>
          <cell r="C162">
            <v>0.31</v>
          </cell>
        </row>
        <row r="163">
          <cell r="A163">
            <v>20</v>
          </cell>
          <cell r="C163">
            <v>0.2</v>
          </cell>
        </row>
        <row r="164">
          <cell r="A164">
            <v>20</v>
          </cell>
          <cell r="B164">
            <v>1.8</v>
          </cell>
        </row>
        <row r="165">
          <cell r="A165">
            <v>20</v>
          </cell>
          <cell r="B165">
            <v>1.87</v>
          </cell>
        </row>
        <row r="166">
          <cell r="A166">
            <v>20</v>
          </cell>
          <cell r="B166">
            <v>1.53</v>
          </cell>
        </row>
        <row r="167">
          <cell r="A167">
            <v>20</v>
          </cell>
          <cell r="B167">
            <v>1.1399999999999999</v>
          </cell>
        </row>
        <row r="168">
          <cell r="A168">
            <v>20</v>
          </cell>
          <cell r="B168">
            <v>0.55000000000000004</v>
          </cell>
        </row>
        <row r="169">
          <cell r="A169">
            <v>20</v>
          </cell>
          <cell r="B169">
            <v>1.1599999999999999</v>
          </cell>
        </row>
        <row r="170">
          <cell r="A170">
            <v>20</v>
          </cell>
          <cell r="B170">
            <v>0.8</v>
          </cell>
        </row>
        <row r="171">
          <cell r="A171">
            <v>20</v>
          </cell>
          <cell r="B171">
            <v>0.7</v>
          </cell>
        </row>
        <row r="172">
          <cell r="A172">
            <v>20</v>
          </cell>
          <cell r="B172">
            <v>1.36</v>
          </cell>
        </row>
        <row r="173">
          <cell r="A173">
            <v>20</v>
          </cell>
          <cell r="B173">
            <v>1.18</v>
          </cell>
        </row>
        <row r="174">
          <cell r="A174">
            <v>20</v>
          </cell>
          <cell r="B174">
            <v>0.91</v>
          </cell>
        </row>
        <row r="175">
          <cell r="A175">
            <v>20</v>
          </cell>
          <cell r="B175">
            <v>1.36</v>
          </cell>
        </row>
        <row r="176">
          <cell r="A176">
            <v>20</v>
          </cell>
          <cell r="B176">
            <v>1.89</v>
          </cell>
        </row>
        <row r="177">
          <cell r="A177">
            <v>20</v>
          </cell>
          <cell r="B177">
            <v>1.53</v>
          </cell>
        </row>
        <row r="178">
          <cell r="A178">
            <v>20</v>
          </cell>
          <cell r="B178">
            <v>1.26</v>
          </cell>
        </row>
        <row r="179">
          <cell r="A179">
            <v>20</v>
          </cell>
          <cell r="B179">
            <v>2</v>
          </cell>
        </row>
        <row r="180">
          <cell r="A180">
            <v>20</v>
          </cell>
          <cell r="B180">
            <v>1.93</v>
          </cell>
        </row>
        <row r="181">
          <cell r="A181">
            <v>20</v>
          </cell>
          <cell r="B181">
            <v>2</v>
          </cell>
        </row>
        <row r="182">
          <cell r="A182">
            <v>20</v>
          </cell>
          <cell r="B182">
            <v>1.1000000000000001</v>
          </cell>
        </row>
        <row r="183">
          <cell r="A183">
            <v>20</v>
          </cell>
          <cell r="B183">
            <v>1.86</v>
          </cell>
        </row>
        <row r="184">
          <cell r="A184">
            <v>20</v>
          </cell>
          <cell r="B184">
            <v>1.5</v>
          </cell>
        </row>
        <row r="185">
          <cell r="A185">
            <v>20</v>
          </cell>
          <cell r="B185">
            <v>1.4</v>
          </cell>
        </row>
        <row r="186">
          <cell r="A186">
            <v>20</v>
          </cell>
          <cell r="B186">
            <v>1.61</v>
          </cell>
        </row>
        <row r="187">
          <cell r="A187">
            <v>20</v>
          </cell>
          <cell r="B187">
            <v>1.21</v>
          </cell>
        </row>
        <row r="188">
          <cell r="A188">
            <v>20</v>
          </cell>
          <cell r="B188">
            <v>1.89</v>
          </cell>
        </row>
        <row r="189">
          <cell r="A189">
            <v>20</v>
          </cell>
          <cell r="B189">
            <v>1.26</v>
          </cell>
        </row>
        <row r="190">
          <cell r="A190">
            <v>20</v>
          </cell>
          <cell r="B190">
            <v>0.73</v>
          </cell>
        </row>
        <row r="191">
          <cell r="A191">
            <v>20.64</v>
          </cell>
          <cell r="C191">
            <v>0.55000000000000004</v>
          </cell>
        </row>
        <row r="192">
          <cell r="A192">
            <v>21</v>
          </cell>
          <cell r="B192">
            <v>1.85</v>
          </cell>
        </row>
        <row r="193">
          <cell r="A193">
            <v>21</v>
          </cell>
          <cell r="B193">
            <v>0.88600000000000001</v>
          </cell>
        </row>
        <row r="194">
          <cell r="A194">
            <v>21.1</v>
          </cell>
          <cell r="B194">
            <v>0.77300000000000002</v>
          </cell>
        </row>
        <row r="195">
          <cell r="A195">
            <v>21.23</v>
          </cell>
          <cell r="B195">
            <v>1.75</v>
          </cell>
        </row>
        <row r="196">
          <cell r="A196">
            <v>21.4</v>
          </cell>
          <cell r="B196">
            <v>0.96199999999999997</v>
          </cell>
        </row>
        <row r="197">
          <cell r="A197">
            <v>21.5</v>
          </cell>
          <cell r="B197">
            <v>0.84467962023493204</v>
          </cell>
        </row>
        <row r="198">
          <cell r="A198">
            <v>21.5</v>
          </cell>
          <cell r="B198">
            <v>0.95729399346270305</v>
          </cell>
        </row>
        <row r="199">
          <cell r="A199">
            <v>21.5</v>
          </cell>
          <cell r="B199">
            <v>0.94540980254752816</v>
          </cell>
        </row>
        <row r="200">
          <cell r="A200">
            <v>21.6</v>
          </cell>
          <cell r="B200">
            <v>0.95799999999999996</v>
          </cell>
        </row>
        <row r="201">
          <cell r="A201">
            <v>22</v>
          </cell>
          <cell r="B201">
            <v>0.65154900419571682</v>
          </cell>
        </row>
        <row r="202">
          <cell r="A202">
            <v>22</v>
          </cell>
          <cell r="B202">
            <v>0.73196539644756853</v>
          </cell>
        </row>
        <row r="203">
          <cell r="A203">
            <v>22.16</v>
          </cell>
          <cell r="C203">
            <v>0.53</v>
          </cell>
        </row>
        <row r="204">
          <cell r="A204">
            <v>22.49</v>
          </cell>
          <cell r="C204">
            <v>0.53</v>
          </cell>
        </row>
        <row r="205">
          <cell r="A205">
            <v>22.6</v>
          </cell>
          <cell r="B205">
            <v>0.85199999999999998</v>
          </cell>
        </row>
        <row r="206">
          <cell r="A206">
            <v>23</v>
          </cell>
          <cell r="B206">
            <v>0.71499999999999997</v>
          </cell>
        </row>
        <row r="207">
          <cell r="A207">
            <v>23</v>
          </cell>
          <cell r="B207">
            <v>0.9</v>
          </cell>
        </row>
        <row r="208">
          <cell r="A208">
            <v>23.2</v>
          </cell>
          <cell r="B208">
            <v>0.96199999999999997</v>
          </cell>
        </row>
        <row r="209">
          <cell r="A209">
            <v>23.5</v>
          </cell>
          <cell r="B209">
            <v>0.8181152226489381</v>
          </cell>
        </row>
        <row r="210">
          <cell r="A210">
            <v>23.5</v>
          </cell>
          <cell r="B210">
            <v>0.91431247808303306</v>
          </cell>
        </row>
        <row r="211">
          <cell r="A211">
            <v>23.5</v>
          </cell>
          <cell r="C211">
            <v>0.92548670927387555</v>
          </cell>
        </row>
        <row r="212">
          <cell r="A212">
            <v>24</v>
          </cell>
          <cell r="B212">
            <v>0.3</v>
          </cell>
        </row>
        <row r="213">
          <cell r="A213">
            <v>24</v>
          </cell>
          <cell r="B213">
            <v>0.81</v>
          </cell>
        </row>
        <row r="214">
          <cell r="A214">
            <v>24</v>
          </cell>
          <cell r="B214">
            <v>0.72</v>
          </cell>
        </row>
        <row r="215">
          <cell r="A215">
            <v>24</v>
          </cell>
          <cell r="B215">
            <v>0.75</v>
          </cell>
        </row>
        <row r="216">
          <cell r="A216">
            <v>24</v>
          </cell>
          <cell r="B216">
            <v>0.63</v>
          </cell>
        </row>
        <row r="217">
          <cell r="A217">
            <v>24</v>
          </cell>
          <cell r="B217">
            <v>0.78200000000000003</v>
          </cell>
        </row>
        <row r="218">
          <cell r="A218">
            <v>24</v>
          </cell>
          <cell r="B218">
            <v>0.84</v>
          </cell>
        </row>
        <row r="219">
          <cell r="A219">
            <v>24</v>
          </cell>
          <cell r="B219">
            <v>0.76600000000000001</v>
          </cell>
        </row>
        <row r="220">
          <cell r="A220">
            <v>24</v>
          </cell>
          <cell r="B220">
            <v>0.44</v>
          </cell>
        </row>
        <row r="221">
          <cell r="A221">
            <v>24</v>
          </cell>
          <cell r="B221">
            <v>0.79416049746678663</v>
          </cell>
        </row>
        <row r="222">
          <cell r="A222">
            <v>24.1</v>
          </cell>
          <cell r="B222">
            <v>0.60499999999999998</v>
          </cell>
        </row>
        <row r="223">
          <cell r="A223">
            <v>24.1</v>
          </cell>
          <cell r="B223">
            <v>0.89</v>
          </cell>
        </row>
        <row r="224">
          <cell r="A224">
            <v>24.58</v>
          </cell>
          <cell r="C224">
            <v>0.34</v>
          </cell>
        </row>
        <row r="225">
          <cell r="A225">
            <v>24.6</v>
          </cell>
          <cell r="B225">
            <v>0.73899999999999999</v>
          </cell>
        </row>
        <row r="226">
          <cell r="A226">
            <v>24.7</v>
          </cell>
          <cell r="B226">
            <v>0.85899999999999999</v>
          </cell>
        </row>
        <row r="227">
          <cell r="A227">
            <v>24.8</v>
          </cell>
          <cell r="B227">
            <v>0.73199999999999998</v>
          </cell>
        </row>
        <row r="228">
          <cell r="A228">
            <v>24.9</v>
          </cell>
          <cell r="B228">
            <v>0.79</v>
          </cell>
        </row>
        <row r="229">
          <cell r="A229">
            <v>25</v>
          </cell>
          <cell r="C229">
            <v>0.81</v>
          </cell>
        </row>
        <row r="230">
          <cell r="A230">
            <v>25</v>
          </cell>
          <cell r="B230">
            <v>0.89</v>
          </cell>
        </row>
        <row r="231">
          <cell r="A231">
            <v>25</v>
          </cell>
          <cell r="C231">
            <v>0.32</v>
          </cell>
        </row>
        <row r="232">
          <cell r="A232">
            <v>25</v>
          </cell>
          <cell r="B232">
            <v>0.48199999999999998</v>
          </cell>
        </row>
        <row r="233">
          <cell r="A233">
            <v>25</v>
          </cell>
          <cell r="B233">
            <v>0.91049311899163199</v>
          </cell>
        </row>
        <row r="234">
          <cell r="A234">
            <v>25</v>
          </cell>
          <cell r="B234">
            <v>0.93750530580604818</v>
          </cell>
        </row>
        <row r="235">
          <cell r="A235">
            <v>25</v>
          </cell>
          <cell r="C235">
            <v>0.85116611913145435</v>
          </cell>
        </row>
        <row r="236">
          <cell r="A236">
            <v>25</v>
          </cell>
          <cell r="C236">
            <v>0.62535060280865695</v>
          </cell>
        </row>
        <row r="237">
          <cell r="A237">
            <v>25.1</v>
          </cell>
          <cell r="B237">
            <v>0.49199999999999999</v>
          </cell>
        </row>
        <row r="238">
          <cell r="A238">
            <v>25.2</v>
          </cell>
          <cell r="B238">
            <v>0.57799999999999996</v>
          </cell>
        </row>
        <row r="239">
          <cell r="A239">
            <v>25.3</v>
          </cell>
          <cell r="B239">
            <v>0.92400000000000004</v>
          </cell>
        </row>
        <row r="240">
          <cell r="A240">
            <v>25.3</v>
          </cell>
          <cell r="C240">
            <v>0.78500000000000003</v>
          </cell>
        </row>
        <row r="241">
          <cell r="A241">
            <v>25.6</v>
          </cell>
          <cell r="B241">
            <v>9.0999999999999998E-2</v>
          </cell>
        </row>
        <row r="242">
          <cell r="A242">
            <v>25.6</v>
          </cell>
          <cell r="B242">
            <v>0.71499999999999997</v>
          </cell>
        </row>
        <row r="243">
          <cell r="A243">
            <v>25.7</v>
          </cell>
          <cell r="B243">
            <v>0.97699999999999998</v>
          </cell>
        </row>
        <row r="244">
          <cell r="A244">
            <v>25.8</v>
          </cell>
          <cell r="C244">
            <v>0.69099999999999995</v>
          </cell>
        </row>
        <row r="245">
          <cell r="A245">
            <v>26</v>
          </cell>
          <cell r="B245">
            <v>0.7</v>
          </cell>
        </row>
        <row r="246">
          <cell r="A246">
            <v>26</v>
          </cell>
          <cell r="C246">
            <v>0.67</v>
          </cell>
        </row>
        <row r="247">
          <cell r="A247">
            <v>26</v>
          </cell>
          <cell r="B247">
            <v>0.55900000000000005</v>
          </cell>
        </row>
        <row r="248">
          <cell r="A248">
            <v>26.2</v>
          </cell>
          <cell r="D248">
            <v>0</v>
          </cell>
        </row>
        <row r="249">
          <cell r="A249">
            <v>26.2</v>
          </cell>
          <cell r="B249">
            <v>0.42499999999999999</v>
          </cell>
        </row>
        <row r="250">
          <cell r="A250">
            <v>26.3</v>
          </cell>
          <cell r="B250">
            <v>0.72699999999999998</v>
          </cell>
        </row>
        <row r="251">
          <cell r="A251">
            <v>26.5</v>
          </cell>
          <cell r="B251">
            <v>1.171</v>
          </cell>
        </row>
        <row r="252">
          <cell r="A252">
            <v>26.6</v>
          </cell>
          <cell r="C252">
            <v>0.68200000000000005</v>
          </cell>
        </row>
        <row r="253">
          <cell r="A253">
            <v>27</v>
          </cell>
          <cell r="C253">
            <v>0.77800000000000002</v>
          </cell>
        </row>
        <row r="254">
          <cell r="A254">
            <v>27</v>
          </cell>
          <cell r="C254">
            <v>0.39600000000000002</v>
          </cell>
        </row>
        <row r="255">
          <cell r="A255">
            <v>27</v>
          </cell>
          <cell r="B255">
            <v>0.80468173494106965</v>
          </cell>
        </row>
        <row r="256">
          <cell r="A256">
            <v>27.14</v>
          </cell>
          <cell r="C256">
            <v>0.22</v>
          </cell>
        </row>
        <row r="257">
          <cell r="A257">
            <v>27.3</v>
          </cell>
          <cell r="C257">
            <v>0.19</v>
          </cell>
        </row>
        <row r="258">
          <cell r="A258">
            <v>27.5</v>
          </cell>
          <cell r="C258">
            <v>0.312</v>
          </cell>
        </row>
        <row r="259">
          <cell r="A259">
            <v>27.5</v>
          </cell>
          <cell r="C259">
            <v>0.89695536792861907</v>
          </cell>
        </row>
        <row r="260">
          <cell r="A260">
            <v>27.5</v>
          </cell>
          <cell r="C260">
            <v>0.53979700617643556</v>
          </cell>
        </row>
        <row r="261">
          <cell r="A261">
            <v>27.5</v>
          </cell>
          <cell r="C261">
            <v>0.24822523420583559</v>
          </cell>
        </row>
        <row r="262">
          <cell r="A262">
            <v>27.5</v>
          </cell>
          <cell r="C262">
            <v>0.48257988276463631</v>
          </cell>
        </row>
        <row r="263">
          <cell r="A263">
            <v>27.8</v>
          </cell>
          <cell r="C263">
            <v>0.35</v>
          </cell>
        </row>
        <row r="264">
          <cell r="A264">
            <v>28</v>
          </cell>
          <cell r="C264">
            <v>0.185</v>
          </cell>
        </row>
        <row r="265">
          <cell r="A265">
            <v>28.2</v>
          </cell>
          <cell r="C265">
            <v>0.47299999999999998</v>
          </cell>
        </row>
        <row r="266">
          <cell r="A266">
            <v>28.2</v>
          </cell>
          <cell r="C266">
            <v>0.60199999999999998</v>
          </cell>
        </row>
        <row r="267">
          <cell r="A267">
            <v>28.6</v>
          </cell>
          <cell r="D267">
            <v>4.5999999999999999E-2</v>
          </cell>
        </row>
        <row r="268">
          <cell r="A268">
            <v>29</v>
          </cell>
          <cell r="C268">
            <v>0.60017887036541628</v>
          </cell>
        </row>
        <row r="269">
          <cell r="A269">
            <v>29</v>
          </cell>
          <cell r="C269">
            <v>0.23691818312218449</v>
          </cell>
        </row>
        <row r="270">
          <cell r="A270">
            <v>29</v>
          </cell>
          <cell r="C270">
            <v>0.69378270665013908</v>
          </cell>
        </row>
        <row r="271">
          <cell r="A271">
            <v>30.5</v>
          </cell>
          <cell r="C271">
            <v>0.27458640779744037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election activeCell="X26" sqref="X2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AR70"/>
  <sheetViews>
    <sheetView topLeftCell="I17" zoomScale="60" zoomScaleNormal="60" workbookViewId="0">
      <selection activeCell="I2" sqref="I2:I4"/>
    </sheetView>
  </sheetViews>
  <sheetFormatPr defaultRowHeight="15" x14ac:dyDescent="0.25"/>
  <cols>
    <col min="1" max="2" width="8.7109375"/>
    <col min="3" max="3" width="17.5703125"/>
    <col min="4" max="4" width="22.28515625"/>
    <col min="5" max="5" width="15.85546875"/>
    <col min="6" max="6" width="22.140625"/>
    <col min="7" max="7" width="11.140625" bestFit="1" customWidth="1"/>
    <col min="8" max="8" width="8.7109375"/>
    <col min="9" max="9" width="15.7109375"/>
    <col min="10" max="10" width="24.85546875"/>
    <col min="11" max="11" width="13.7109375"/>
    <col min="12" max="12" width="16.85546875"/>
    <col min="13" max="13" width="17"/>
    <col min="14" max="14" width="14.140625" bestFit="1" customWidth="1"/>
    <col min="15" max="15" width="8.7109375"/>
    <col min="16" max="16" width="19.140625"/>
    <col min="17" max="17" width="22.140625"/>
    <col min="19" max="19" width="15"/>
    <col min="20" max="20" width="8.7109375"/>
    <col min="21" max="21" width="18.85546875"/>
    <col min="22" max="22" width="21.7109375"/>
    <col min="23" max="23" width="15.7109375"/>
    <col min="24" max="24" width="16.85546875"/>
    <col min="25" max="25" width="8.7109375"/>
    <col min="26" max="26" width="14.140625"/>
    <col min="27" max="27" width="13.5703125"/>
    <col min="28" max="28" width="8.7109375"/>
    <col min="29" max="29" width="22.140625"/>
    <col min="30" max="30" width="8.7109375"/>
    <col min="31" max="31" width="19.42578125"/>
    <col min="32" max="33" width="8.7109375"/>
    <col min="34" max="34" width="15"/>
    <col min="35" max="35" width="8.7109375"/>
    <col min="36" max="36" width="16.140625"/>
    <col min="37" max="37" width="30.28515625"/>
    <col min="38" max="38" width="8.7109375"/>
    <col min="39" max="39" width="31.28515625"/>
    <col min="40" max="40" width="24.7109375"/>
    <col min="41" max="41" width="25.5703125"/>
    <col min="42" max="42" width="45.7109375"/>
    <col min="43" max="43" width="38"/>
    <col min="44" max="44" width="33.5703125"/>
    <col min="45" max="258" width="8.7109375"/>
  </cols>
  <sheetData>
    <row r="1" spans="3:44" ht="23.25" x14ac:dyDescent="0.35">
      <c r="C1" t="s">
        <v>122</v>
      </c>
      <c r="D1">
        <f>EXP(0.1252)^10</f>
        <v>3.4973306287187991</v>
      </c>
      <c r="F1" s="40" t="s">
        <v>120</v>
      </c>
      <c r="O1" t="s">
        <v>132</v>
      </c>
      <c r="Q1" t="s">
        <v>111</v>
      </c>
      <c r="R1">
        <f>(R7*S7+R8*S8+R9*S9+R10*S10+R11*S11)/SUM(R7:R11)</f>
        <v>0.63617266851338905</v>
      </c>
      <c r="S1" s="41">
        <f>AVERAGE(S7:S11)</f>
        <v>0.52274453256428755</v>
      </c>
      <c r="T1" t="s">
        <v>135</v>
      </c>
      <c r="U1">
        <f>S1*100/12</f>
        <v>4.3562044380357294</v>
      </c>
    </row>
    <row r="2" spans="3:44" x14ac:dyDescent="0.25">
      <c r="C2" s="47" t="s">
        <v>121</v>
      </c>
      <c r="D2" s="47" t="s">
        <v>113</v>
      </c>
      <c r="E2" s="48">
        <v>3.7999999999999999E-2</v>
      </c>
      <c r="F2" s="50">
        <v>1.22</v>
      </c>
      <c r="G2" s="47"/>
      <c r="H2" s="46">
        <v>5.6064357864511798E-2</v>
      </c>
      <c r="O2">
        <v>0.26</v>
      </c>
      <c r="Q2" t="s">
        <v>112</v>
      </c>
      <c r="S2">
        <f>STDEV(S7:S11)</f>
        <v>0.23812358266605432</v>
      </c>
    </row>
    <row r="3" spans="3:44" x14ac:dyDescent="0.25">
      <c r="C3" s="47"/>
      <c r="D3" s="47" t="s">
        <v>114</v>
      </c>
      <c r="E3" s="48">
        <f>E4^10</f>
        <v>2.0004952617633012</v>
      </c>
      <c r="F3" s="53">
        <f>F4^10</f>
        <v>1.2701286575070303</v>
      </c>
      <c r="H3" s="46">
        <f>H4^10</f>
        <v>2.0004952617633012</v>
      </c>
      <c r="S3">
        <f>COUNT(S7:S11)</f>
        <v>5</v>
      </c>
    </row>
    <row r="4" spans="3:44" x14ac:dyDescent="0.25">
      <c r="C4" s="47"/>
      <c r="D4" s="47">
        <f>2.755^0.1</f>
        <v>1.106654770064166</v>
      </c>
      <c r="E4" s="48">
        <v>1.0718000000000001</v>
      </c>
      <c r="F4" s="50">
        <v>1.0242</v>
      </c>
      <c r="G4" s="47"/>
      <c r="H4" s="46">
        <f>E4</f>
        <v>1.0718000000000001</v>
      </c>
    </row>
    <row r="5" spans="3:44" x14ac:dyDescent="0.25">
      <c r="D5">
        <f>COUNT(F7:F70)</f>
        <v>64</v>
      </c>
    </row>
    <row r="6" spans="3:44" ht="50.1" customHeight="1" x14ac:dyDescent="0.25">
      <c r="C6" s="1" t="s">
        <v>0</v>
      </c>
      <c r="D6" s="1" t="s">
        <v>1</v>
      </c>
      <c r="E6" s="1" t="s">
        <v>2</v>
      </c>
      <c r="F6" s="2" t="s">
        <v>3</v>
      </c>
      <c r="G6" s="43"/>
      <c r="I6" s="3" t="s">
        <v>0</v>
      </c>
      <c r="J6" s="3" t="s">
        <v>1</v>
      </c>
      <c r="K6" s="3" t="s">
        <v>2</v>
      </c>
      <c r="L6" s="4" t="s">
        <v>4</v>
      </c>
      <c r="M6" s="3" t="s">
        <v>5</v>
      </c>
      <c r="N6" s="5" t="s">
        <v>6</v>
      </c>
      <c r="O6" s="44" t="s">
        <v>131</v>
      </c>
      <c r="P6" s="6" t="s">
        <v>0</v>
      </c>
      <c r="Q6" s="3" t="s">
        <v>1</v>
      </c>
      <c r="R6" s="49" t="s">
        <v>137</v>
      </c>
      <c r="S6" s="3" t="s">
        <v>7</v>
      </c>
      <c r="U6" s="6" t="s">
        <v>0</v>
      </c>
      <c r="V6" s="7" t="s">
        <v>1</v>
      </c>
      <c r="W6" s="1" t="s">
        <v>2</v>
      </c>
      <c r="X6" s="1" t="s">
        <v>8</v>
      </c>
      <c r="Z6" s="8" t="s">
        <v>0</v>
      </c>
      <c r="AA6" s="9" t="s">
        <v>1</v>
      </c>
      <c r="AB6" s="3" t="s">
        <v>2</v>
      </c>
      <c r="AC6" s="3" t="s">
        <v>9</v>
      </c>
      <c r="AD6" s="3" t="s">
        <v>10</v>
      </c>
      <c r="AE6" s="3" t="s">
        <v>11</v>
      </c>
      <c r="AF6" s="3" t="s">
        <v>10</v>
      </c>
      <c r="AH6" s="3" t="s">
        <v>12</v>
      </c>
      <c r="AI6" s="54" t="s">
        <v>13</v>
      </c>
      <c r="AJ6" s="54"/>
      <c r="AK6" s="5" t="s">
        <v>14</v>
      </c>
      <c r="AM6" s="3" t="s">
        <v>15</v>
      </c>
      <c r="AN6" s="3" t="s">
        <v>0</v>
      </c>
      <c r="AO6" s="3" t="s">
        <v>1</v>
      </c>
      <c r="AP6" s="3" t="s">
        <v>16</v>
      </c>
      <c r="AQ6" s="3" t="s">
        <v>17</v>
      </c>
      <c r="AR6" s="8" t="s">
        <v>18</v>
      </c>
    </row>
    <row r="7" spans="3:44" ht="50.1" customHeight="1" x14ac:dyDescent="0.25">
      <c r="C7" s="10" t="s">
        <v>19</v>
      </c>
      <c r="D7" s="10" t="s">
        <v>20</v>
      </c>
      <c r="E7" s="10">
        <v>-2</v>
      </c>
      <c r="F7" s="11">
        <v>6.3475199999999997E-3</v>
      </c>
      <c r="I7" s="12" t="s">
        <v>21</v>
      </c>
      <c r="J7" s="12" t="s">
        <v>22</v>
      </c>
      <c r="K7" s="13">
        <v>9.5</v>
      </c>
      <c r="L7" s="14">
        <v>0.64900000000000002</v>
      </c>
      <c r="M7" s="14"/>
      <c r="N7" s="14"/>
      <c r="O7">
        <f>L7*O$2</f>
        <v>0.16874</v>
      </c>
      <c r="P7" s="15" t="s">
        <v>19</v>
      </c>
      <c r="Q7" s="16" t="s">
        <v>23</v>
      </c>
      <c r="R7" s="16"/>
      <c r="S7" s="15">
        <v>0.36986301369863001</v>
      </c>
      <c r="U7" s="17" t="s">
        <v>19</v>
      </c>
      <c r="V7" s="18" t="s">
        <v>23</v>
      </c>
      <c r="W7" s="17">
        <v>4</v>
      </c>
      <c r="X7" s="17">
        <v>2.89995104647095E-8</v>
      </c>
      <c r="Z7" s="19" t="s">
        <v>19</v>
      </c>
      <c r="AA7" s="20" t="s">
        <v>23</v>
      </c>
      <c r="AB7" s="19">
        <v>4</v>
      </c>
      <c r="AC7" s="19">
        <v>3.38</v>
      </c>
      <c r="AD7" s="19">
        <v>0.15</v>
      </c>
      <c r="AE7" s="19">
        <v>0.01</v>
      </c>
      <c r="AF7" s="21">
        <v>0</v>
      </c>
      <c r="AH7" s="22" t="s">
        <v>24</v>
      </c>
      <c r="AI7" s="55" t="s">
        <v>24</v>
      </c>
      <c r="AJ7" s="55"/>
      <c r="AK7" s="22" t="s">
        <v>25</v>
      </c>
      <c r="AM7" s="23" t="s">
        <v>26</v>
      </c>
      <c r="AN7" s="23" t="s">
        <v>27</v>
      </c>
      <c r="AO7" s="24" t="s">
        <v>28</v>
      </c>
      <c r="AP7" s="24" t="s">
        <v>29</v>
      </c>
      <c r="AQ7" s="24" t="s">
        <v>30</v>
      </c>
      <c r="AR7" s="56" t="s">
        <v>31</v>
      </c>
    </row>
    <row r="8" spans="3:44" ht="50.1" customHeight="1" x14ac:dyDescent="0.25">
      <c r="C8" s="10" t="s">
        <v>19</v>
      </c>
      <c r="D8" s="10" t="s">
        <v>20</v>
      </c>
      <c r="E8" s="10">
        <v>-2</v>
      </c>
      <c r="F8" s="11">
        <v>4.3660799999999996E-3</v>
      </c>
      <c r="I8" s="12" t="s">
        <v>21</v>
      </c>
      <c r="J8" s="12" t="s">
        <v>22</v>
      </c>
      <c r="K8" s="12">
        <v>9.5</v>
      </c>
      <c r="L8" s="14">
        <v>1.7765</v>
      </c>
      <c r="M8" s="14"/>
      <c r="N8" s="14"/>
      <c r="O8">
        <f t="shared" ref="O8:O38" si="0">L8*O$2</f>
        <v>0.46189000000000002</v>
      </c>
      <c r="P8" s="15" t="s">
        <v>19</v>
      </c>
      <c r="Q8" s="15" t="s">
        <v>20</v>
      </c>
      <c r="R8" s="15">
        <v>9</v>
      </c>
      <c r="S8" s="15">
        <v>0.2</v>
      </c>
      <c r="U8" s="17" t="s">
        <v>19</v>
      </c>
      <c r="V8" s="18" t="s">
        <v>23</v>
      </c>
      <c r="W8" s="17">
        <v>4</v>
      </c>
      <c r="X8" s="17">
        <v>1.5778934990541101E-8</v>
      </c>
      <c r="AK8" s="22" t="s">
        <v>32</v>
      </c>
      <c r="AM8" s="23" t="s">
        <v>26</v>
      </c>
      <c r="AN8" s="23" t="s">
        <v>27</v>
      </c>
      <c r="AO8" s="24" t="s">
        <v>28</v>
      </c>
      <c r="AP8" s="24"/>
      <c r="AQ8" s="24"/>
      <c r="AR8" s="56"/>
    </row>
    <row r="9" spans="3:44" ht="50.1" customHeight="1" x14ac:dyDescent="0.25">
      <c r="C9" s="10" t="s">
        <v>19</v>
      </c>
      <c r="D9" s="10" t="s">
        <v>20</v>
      </c>
      <c r="E9" s="10">
        <v>5</v>
      </c>
      <c r="F9" s="11">
        <v>7.3382400000000002E-3</v>
      </c>
      <c r="I9" s="12" t="s">
        <v>21</v>
      </c>
      <c r="J9" s="12" t="s">
        <v>22</v>
      </c>
      <c r="K9" s="12">
        <v>9.5</v>
      </c>
      <c r="L9" s="14">
        <v>1.8975</v>
      </c>
      <c r="M9" s="14"/>
      <c r="N9" s="14"/>
      <c r="O9">
        <f t="shared" si="0"/>
        <v>0.49335000000000001</v>
      </c>
      <c r="P9" s="15" t="s">
        <v>19</v>
      </c>
      <c r="Q9" s="15" t="s">
        <v>20</v>
      </c>
      <c r="R9" s="15">
        <v>20</v>
      </c>
      <c r="S9" s="15">
        <v>0.56666666666666698</v>
      </c>
      <c r="U9" s="17" t="s">
        <v>19</v>
      </c>
      <c r="V9" s="18" t="s">
        <v>23</v>
      </c>
      <c r="W9" s="17">
        <v>4</v>
      </c>
      <c r="X9" s="17">
        <v>3.3968209867120903E-8</v>
      </c>
      <c r="AM9" s="23" t="s">
        <v>26</v>
      </c>
      <c r="AN9" s="23" t="s">
        <v>19</v>
      </c>
      <c r="AO9" s="24" t="s">
        <v>33</v>
      </c>
      <c r="AP9" s="24" t="s">
        <v>34</v>
      </c>
      <c r="AQ9" s="24" t="s">
        <v>35</v>
      </c>
      <c r="AR9" s="56"/>
    </row>
    <row r="10" spans="3:44" ht="50.1" customHeight="1" x14ac:dyDescent="0.25">
      <c r="C10" s="10" t="s">
        <v>19</v>
      </c>
      <c r="D10" s="10" t="s">
        <v>36</v>
      </c>
      <c r="E10" s="10">
        <v>18</v>
      </c>
      <c r="F10" s="11">
        <v>1.266048E-2</v>
      </c>
      <c r="I10" s="12" t="s">
        <v>21</v>
      </c>
      <c r="J10" s="12" t="s">
        <v>22</v>
      </c>
      <c r="K10" s="12">
        <v>9.5</v>
      </c>
      <c r="L10" s="14">
        <v>3.3916666666666702</v>
      </c>
      <c r="M10" s="14"/>
      <c r="N10" s="14"/>
      <c r="O10">
        <f t="shared" si="0"/>
        <v>0.88183333333333425</v>
      </c>
      <c r="P10" s="15" t="s">
        <v>19</v>
      </c>
      <c r="Q10" s="15" t="s">
        <v>20</v>
      </c>
      <c r="R10" s="15">
        <v>29</v>
      </c>
      <c r="S10" s="15">
        <v>0.78421052631579002</v>
      </c>
      <c r="U10" s="17" t="s">
        <v>19</v>
      </c>
      <c r="V10" s="18" t="s">
        <v>23</v>
      </c>
      <c r="W10" s="17">
        <v>4</v>
      </c>
      <c r="X10" s="17">
        <v>2.89995104647095E-8</v>
      </c>
      <c r="AM10" s="23" t="s">
        <v>26</v>
      </c>
      <c r="AN10" s="23" t="s">
        <v>19</v>
      </c>
      <c r="AO10" s="24" t="s">
        <v>33</v>
      </c>
      <c r="AP10" s="24"/>
      <c r="AQ10" s="24"/>
      <c r="AR10" s="56"/>
    </row>
    <row r="11" spans="3:44" x14ac:dyDescent="0.25">
      <c r="C11" s="10" t="s">
        <v>19</v>
      </c>
      <c r="D11" s="10" t="s">
        <v>36</v>
      </c>
      <c r="E11" s="10">
        <v>24</v>
      </c>
      <c r="F11" s="11">
        <v>1.9872000000000001E-2</v>
      </c>
      <c r="I11" s="12" t="s">
        <v>21</v>
      </c>
      <c r="J11" s="12" t="s">
        <v>37</v>
      </c>
      <c r="K11" s="12">
        <v>11.5</v>
      </c>
      <c r="L11" s="14">
        <v>8.6669096209912599E-4</v>
      </c>
      <c r="M11" s="14">
        <v>0.35499999999999998</v>
      </c>
      <c r="N11" s="14">
        <f t="shared" ref="N11:N38" si="1">M11/L11</f>
        <v>409.60390211083984</v>
      </c>
      <c r="O11">
        <f t="shared" si="0"/>
        <v>2.2533965014577277E-4</v>
      </c>
      <c r="P11" s="15" t="s">
        <v>19</v>
      </c>
      <c r="Q11" s="15" t="s">
        <v>20</v>
      </c>
      <c r="R11" s="15">
        <v>18</v>
      </c>
      <c r="S11" s="15">
        <v>0.69298245614035103</v>
      </c>
      <c r="U11" s="17" t="s">
        <v>19</v>
      </c>
      <c r="V11" s="18" t="s">
        <v>38</v>
      </c>
      <c r="W11" s="17"/>
      <c r="X11" s="17">
        <v>6.3136546292784296E-8</v>
      </c>
      <c r="AM11" s="25"/>
      <c r="AN11" s="25"/>
      <c r="AO11" s="25"/>
      <c r="AP11" s="25"/>
      <c r="AQ11" s="25"/>
      <c r="AR11" s="25"/>
    </row>
    <row r="12" spans="3:44" x14ac:dyDescent="0.25">
      <c r="C12" s="10" t="s">
        <v>19</v>
      </c>
      <c r="D12" s="10" t="s">
        <v>36</v>
      </c>
      <c r="E12" s="10">
        <v>24</v>
      </c>
      <c r="F12" s="11">
        <v>1.9848959999999999E-2</v>
      </c>
      <c r="I12" s="14" t="s">
        <v>21</v>
      </c>
      <c r="J12" s="12" t="s">
        <v>37</v>
      </c>
      <c r="K12" s="12">
        <v>11.5</v>
      </c>
      <c r="L12" s="14">
        <v>8.4069716775599199E-4</v>
      </c>
      <c r="M12" s="14">
        <v>0.35499999999999998</v>
      </c>
      <c r="N12" s="14">
        <f t="shared" si="1"/>
        <v>422.26858090598074</v>
      </c>
      <c r="O12">
        <f t="shared" si="0"/>
        <v>2.1858126361655792E-4</v>
      </c>
      <c r="Q12" s="26"/>
      <c r="R12" s="26"/>
      <c r="S12" s="27"/>
      <c r="U12" s="17" t="s">
        <v>19</v>
      </c>
      <c r="V12" s="17" t="s">
        <v>39</v>
      </c>
      <c r="W12" s="17">
        <v>10.7</v>
      </c>
      <c r="X12" s="17">
        <v>2.64E-2</v>
      </c>
      <c r="AM12" s="28"/>
      <c r="AN12" s="28"/>
      <c r="AO12" s="28"/>
      <c r="AP12" s="28"/>
      <c r="AQ12" s="28"/>
      <c r="AR12" s="25"/>
    </row>
    <row r="13" spans="3:44" x14ac:dyDescent="0.25">
      <c r="C13" s="10" t="s">
        <v>19</v>
      </c>
      <c r="D13" s="10" t="s">
        <v>40</v>
      </c>
      <c r="E13" s="10">
        <v>5</v>
      </c>
      <c r="F13" s="11">
        <v>2.6035199999999999E-4</v>
      </c>
      <c r="I13" s="12" t="s">
        <v>21</v>
      </c>
      <c r="J13" s="12" t="s">
        <v>37</v>
      </c>
      <c r="K13" s="12">
        <v>11.5</v>
      </c>
      <c r="L13" s="14">
        <v>8.9992260061919505E-4</v>
      </c>
      <c r="M13" s="14">
        <v>0.35499999999999998</v>
      </c>
      <c r="N13" s="14">
        <f t="shared" si="1"/>
        <v>394.47836931280636</v>
      </c>
      <c r="O13">
        <f t="shared" si="0"/>
        <v>2.3397987616099073E-4</v>
      </c>
      <c r="Q13" s="26"/>
      <c r="R13" s="26"/>
      <c r="S13" s="27"/>
      <c r="U13" s="17" t="s">
        <v>19</v>
      </c>
      <c r="V13" s="17" t="s">
        <v>41</v>
      </c>
      <c r="W13" s="17">
        <v>10.7</v>
      </c>
      <c r="X13" s="17">
        <v>1.6799999999999999E-2</v>
      </c>
      <c r="AM13" s="29"/>
      <c r="AN13" s="29"/>
      <c r="AO13" s="28"/>
      <c r="AP13" s="29"/>
      <c r="AQ13" s="30"/>
      <c r="AR13" s="25"/>
    </row>
    <row r="14" spans="3:44" x14ac:dyDescent="0.25">
      <c r="C14" s="10" t="s">
        <v>19</v>
      </c>
      <c r="D14" s="10" t="s">
        <v>40</v>
      </c>
      <c r="E14" s="10">
        <v>18</v>
      </c>
      <c r="F14" s="11">
        <v>6.7046399999999996E-4</v>
      </c>
      <c r="I14" s="14" t="s">
        <v>19</v>
      </c>
      <c r="J14" s="12" t="s">
        <v>42</v>
      </c>
      <c r="K14" s="14">
        <v>-0.90100000000000002</v>
      </c>
      <c r="L14" s="14">
        <v>6.1065399999999999</v>
      </c>
      <c r="M14" s="14">
        <v>0.25</v>
      </c>
      <c r="N14" s="14">
        <f t="shared" si="1"/>
        <v>4.093971381502455E-2</v>
      </c>
      <c r="O14">
        <f t="shared" si="0"/>
        <v>1.5877004000000001</v>
      </c>
      <c r="U14" s="17" t="s">
        <v>19</v>
      </c>
      <c r="V14" s="17" t="s">
        <v>43</v>
      </c>
      <c r="W14" s="31">
        <v>27.029</v>
      </c>
      <c r="X14" s="17">
        <v>3.3968209867120903E-8</v>
      </c>
      <c r="AM14" s="25"/>
      <c r="AN14" s="25"/>
      <c r="AO14" s="25"/>
      <c r="AP14" s="25"/>
      <c r="AQ14" s="32"/>
      <c r="AR14" s="25"/>
    </row>
    <row r="15" spans="3:44" ht="50.1" customHeight="1" x14ac:dyDescent="0.25">
      <c r="C15" s="10" t="s">
        <v>44</v>
      </c>
      <c r="D15" s="10" t="s">
        <v>45</v>
      </c>
      <c r="E15" s="10">
        <v>-2</v>
      </c>
      <c r="F15" s="11">
        <v>2.3500800000000001E-3</v>
      </c>
      <c r="I15" s="14" t="s">
        <v>19</v>
      </c>
      <c r="J15" s="12" t="s">
        <v>46</v>
      </c>
      <c r="K15" s="14">
        <v>-0.90100000000000002</v>
      </c>
      <c r="L15" s="14">
        <v>0.46266000000000002</v>
      </c>
      <c r="M15" s="14">
        <v>0.25</v>
      </c>
      <c r="N15" s="14">
        <f t="shared" si="1"/>
        <v>0.54035360740068294</v>
      </c>
      <c r="O15">
        <f t="shared" si="0"/>
        <v>0.12029160000000001</v>
      </c>
      <c r="U15" s="17" t="s">
        <v>19</v>
      </c>
      <c r="V15" s="17" t="s">
        <v>47</v>
      </c>
      <c r="W15" s="31">
        <v>27.029</v>
      </c>
      <c r="X15" s="17">
        <v>1.20012542516711E-8</v>
      </c>
      <c r="AM15" s="8" t="s">
        <v>15</v>
      </c>
      <c r="AN15" s="8" t="s">
        <v>0</v>
      </c>
      <c r="AO15" s="8" t="s">
        <v>1</v>
      </c>
      <c r="AP15" s="3" t="s">
        <v>48</v>
      </c>
      <c r="AQ15" s="8" t="s">
        <v>49</v>
      </c>
      <c r="AR15" s="8" t="s">
        <v>18</v>
      </c>
    </row>
    <row r="16" spans="3:44" ht="50.1" customHeight="1" x14ac:dyDescent="0.25">
      <c r="C16" s="10" t="s">
        <v>44</v>
      </c>
      <c r="D16" s="10" t="s">
        <v>45</v>
      </c>
      <c r="E16" s="10">
        <v>-2</v>
      </c>
      <c r="F16" s="11">
        <v>1.1404799999999999E-3</v>
      </c>
      <c r="I16" s="14" t="s">
        <v>19</v>
      </c>
      <c r="J16" s="12" t="s">
        <v>42</v>
      </c>
      <c r="K16" s="14">
        <v>-0.54400000000000004</v>
      </c>
      <c r="L16" s="14">
        <v>3.65794</v>
      </c>
      <c r="M16" s="14">
        <v>0.25</v>
      </c>
      <c r="N16" s="14">
        <f t="shared" si="1"/>
        <v>6.834447803955232E-2</v>
      </c>
      <c r="O16">
        <f t="shared" si="0"/>
        <v>0.95106440000000003</v>
      </c>
      <c r="U16" s="17" t="s">
        <v>19</v>
      </c>
      <c r="V16" s="17" t="s">
        <v>50</v>
      </c>
      <c r="W16" s="31">
        <v>27.029</v>
      </c>
      <c r="X16" s="17">
        <v>8.5854824942203505E-9</v>
      </c>
      <c r="AM16" s="23" t="s">
        <v>51</v>
      </c>
      <c r="AN16" s="23" t="s">
        <v>19</v>
      </c>
      <c r="AO16" s="24" t="s">
        <v>20</v>
      </c>
      <c r="AP16" s="23" t="s">
        <v>52</v>
      </c>
      <c r="AQ16" s="33" t="s">
        <v>53</v>
      </c>
      <c r="AR16" s="24"/>
    </row>
    <row r="17" spans="3:44" ht="50.1" customHeight="1" x14ac:dyDescent="0.25">
      <c r="C17" s="10" t="s">
        <v>44</v>
      </c>
      <c r="D17" s="10" t="s">
        <v>45</v>
      </c>
      <c r="E17" s="10">
        <v>2</v>
      </c>
      <c r="F17" s="11">
        <v>3.2601599999999998E-3</v>
      </c>
      <c r="I17" s="14" t="s">
        <v>19</v>
      </c>
      <c r="J17" s="34" t="s">
        <v>54</v>
      </c>
      <c r="K17" s="14">
        <v>4.9400000000000004</v>
      </c>
      <c r="L17" s="14">
        <v>0.91223220000000005</v>
      </c>
      <c r="M17" s="14">
        <v>1.33</v>
      </c>
      <c r="N17" s="14">
        <f t="shared" si="1"/>
        <v>1.457962128501932</v>
      </c>
      <c r="O17">
        <f t="shared" si="0"/>
        <v>0.23718037200000003</v>
      </c>
      <c r="U17" s="17" t="s">
        <v>19</v>
      </c>
      <c r="V17" s="17" t="s">
        <v>55</v>
      </c>
      <c r="W17" s="31">
        <v>27.029</v>
      </c>
      <c r="X17" s="17">
        <v>6.5300071486558797E-9</v>
      </c>
      <c r="AM17" s="23" t="s">
        <v>51</v>
      </c>
      <c r="AN17" s="23" t="s">
        <v>19</v>
      </c>
      <c r="AO17" s="24" t="s">
        <v>56</v>
      </c>
      <c r="AP17" s="23" t="s">
        <v>57</v>
      </c>
      <c r="AQ17" s="24"/>
      <c r="AR17" s="24"/>
    </row>
    <row r="18" spans="3:44" ht="50.1" customHeight="1" x14ac:dyDescent="0.25">
      <c r="C18" s="10" t="s">
        <v>44</v>
      </c>
      <c r="D18" s="10" t="s">
        <v>58</v>
      </c>
      <c r="E18" s="10">
        <v>5</v>
      </c>
      <c r="F18" s="11">
        <v>1.56672E-3</v>
      </c>
      <c r="I18" s="14" t="s">
        <v>19</v>
      </c>
      <c r="J18" s="34" t="s">
        <v>54</v>
      </c>
      <c r="K18" s="14">
        <v>5.79</v>
      </c>
      <c r="L18" s="14">
        <v>0.90830960000000005</v>
      </c>
      <c r="M18" s="14">
        <v>1.33</v>
      </c>
      <c r="N18" s="14">
        <f t="shared" si="1"/>
        <v>1.4642584422756293</v>
      </c>
      <c r="O18">
        <f t="shared" si="0"/>
        <v>0.23616049600000003</v>
      </c>
      <c r="X18" t="s">
        <v>129</v>
      </c>
      <c r="Y18" t="s">
        <v>130</v>
      </c>
      <c r="AM18" s="23" t="s">
        <v>59</v>
      </c>
      <c r="AN18" s="24" t="s">
        <v>19</v>
      </c>
      <c r="AO18" s="24" t="s">
        <v>60</v>
      </c>
      <c r="AP18" s="24" t="s">
        <v>61</v>
      </c>
      <c r="AQ18" s="33" t="s">
        <v>62</v>
      </c>
      <c r="AR18" s="24"/>
    </row>
    <row r="19" spans="3:44" ht="50.1" customHeight="1" x14ac:dyDescent="0.25">
      <c r="C19" s="10" t="s">
        <v>44</v>
      </c>
      <c r="D19" s="10" t="s">
        <v>58</v>
      </c>
      <c r="E19" s="10">
        <v>5</v>
      </c>
      <c r="F19" s="11">
        <v>1.1635199999999999E-3</v>
      </c>
      <c r="I19" s="14" t="s">
        <v>19</v>
      </c>
      <c r="J19" s="34" t="s">
        <v>54</v>
      </c>
      <c r="K19" s="14">
        <v>4.28</v>
      </c>
      <c r="L19" s="14">
        <v>0.92331359999999996</v>
      </c>
      <c r="M19" s="14">
        <v>1.33</v>
      </c>
      <c r="N19" s="14">
        <f t="shared" si="1"/>
        <v>1.440463998364153</v>
      </c>
      <c r="O19">
        <f t="shared" si="0"/>
        <v>0.24006153599999999</v>
      </c>
      <c r="T19" t="s">
        <v>134</v>
      </c>
      <c r="U19" t="s">
        <v>124</v>
      </c>
      <c r="W19">
        <v>11</v>
      </c>
      <c r="X19">
        <f>1.1/1000*24</f>
        <v>2.64E-2</v>
      </c>
      <c r="Y19">
        <f t="shared" ref="Y19:Y24" si="2">X19/0.26</f>
        <v>0.10153846153846154</v>
      </c>
      <c r="Z19" t="s">
        <v>123</v>
      </c>
      <c r="AM19" s="23" t="s">
        <v>63</v>
      </c>
      <c r="AN19" s="24" t="s">
        <v>19</v>
      </c>
      <c r="AO19" s="24" t="s">
        <v>20</v>
      </c>
      <c r="AP19" s="24"/>
      <c r="AQ19" s="33" t="s">
        <v>64</v>
      </c>
      <c r="AR19" s="24"/>
    </row>
    <row r="20" spans="3:44" ht="50.1" customHeight="1" x14ac:dyDescent="0.25">
      <c r="C20" s="10" t="s">
        <v>44</v>
      </c>
      <c r="D20" s="10" t="s">
        <v>58</v>
      </c>
      <c r="E20" s="10">
        <v>10</v>
      </c>
      <c r="F20" s="11">
        <v>2.2464E-3</v>
      </c>
      <c r="I20" s="14" t="s">
        <v>19</v>
      </c>
      <c r="J20" s="14" t="s">
        <v>54</v>
      </c>
      <c r="K20" s="34">
        <v>6.5</v>
      </c>
      <c r="L20" s="14">
        <v>1.6671819999999999</v>
      </c>
      <c r="M20" s="34">
        <v>0.40500000000000003</v>
      </c>
      <c r="N20" s="14">
        <f t="shared" si="1"/>
        <v>0.24292488762474646</v>
      </c>
      <c r="O20">
        <f t="shared" si="0"/>
        <v>0.43346731999999999</v>
      </c>
      <c r="U20" t="s">
        <v>125</v>
      </c>
      <c r="W20">
        <v>17</v>
      </c>
      <c r="X20">
        <f>7.7/1000*24</f>
        <v>0.18480000000000002</v>
      </c>
      <c r="Y20">
        <f t="shared" si="2"/>
        <v>0.71076923076923082</v>
      </c>
      <c r="AM20" s="23" t="s">
        <v>65</v>
      </c>
      <c r="AN20" s="24" t="s">
        <v>19</v>
      </c>
      <c r="AO20" s="24" t="s">
        <v>54</v>
      </c>
      <c r="AP20" s="23" t="s">
        <v>66</v>
      </c>
      <c r="AQ20" s="23" t="s">
        <v>67</v>
      </c>
      <c r="AR20" s="33" t="s">
        <v>68</v>
      </c>
    </row>
    <row r="21" spans="3:44" ht="50.1" customHeight="1" x14ac:dyDescent="0.25">
      <c r="C21" s="10" t="s">
        <v>44</v>
      </c>
      <c r="D21" s="10" t="s">
        <v>69</v>
      </c>
      <c r="E21" s="10">
        <v>18</v>
      </c>
      <c r="F21" s="11">
        <v>4.59648E-3</v>
      </c>
      <c r="I21" s="14" t="s">
        <v>19</v>
      </c>
      <c r="J21" s="14" t="s">
        <v>54</v>
      </c>
      <c r="K21" s="14">
        <v>8.5</v>
      </c>
      <c r="L21" s="14">
        <v>1.6669671474359</v>
      </c>
      <c r="M21" s="34">
        <v>0.40500000000000003</v>
      </c>
      <c r="N21" s="14">
        <f t="shared" si="1"/>
        <v>0.24295619780087688</v>
      </c>
      <c r="O21">
        <f t="shared" si="0"/>
        <v>0.433411458333334</v>
      </c>
      <c r="U21" t="s">
        <v>125</v>
      </c>
      <c r="W21">
        <v>25</v>
      </c>
      <c r="X21">
        <f>2.9/1000*24</f>
        <v>6.9599999999999995E-2</v>
      </c>
      <c r="Y21">
        <f t="shared" si="2"/>
        <v>0.26769230769230767</v>
      </c>
      <c r="AM21" s="23" t="s">
        <v>65</v>
      </c>
      <c r="AN21" s="24" t="s">
        <v>19</v>
      </c>
      <c r="AO21" s="23" t="s">
        <v>70</v>
      </c>
      <c r="AP21" s="35" t="s">
        <v>71</v>
      </c>
      <c r="AQ21" s="23" t="s">
        <v>72</v>
      </c>
      <c r="AR21" s="33" t="s">
        <v>73</v>
      </c>
    </row>
    <row r="22" spans="3:44" ht="50.1" customHeight="1" x14ac:dyDescent="0.25">
      <c r="C22" s="10" t="s">
        <v>44</v>
      </c>
      <c r="D22" s="10" t="s">
        <v>69</v>
      </c>
      <c r="E22" s="10">
        <v>18</v>
      </c>
      <c r="F22" s="11">
        <v>2.3616000000000002E-3</v>
      </c>
      <c r="I22" s="14" t="s">
        <v>19</v>
      </c>
      <c r="J22" s="14" t="s">
        <v>54</v>
      </c>
      <c r="K22" s="14">
        <v>8.5</v>
      </c>
      <c r="L22" s="14">
        <v>1.66751802884615</v>
      </c>
      <c r="M22" s="34">
        <v>0.40500000000000003</v>
      </c>
      <c r="N22" s="14">
        <f t="shared" si="1"/>
        <v>0.24287593476889868</v>
      </c>
      <c r="O22">
        <f t="shared" si="0"/>
        <v>0.43355468749999898</v>
      </c>
      <c r="U22" t="s">
        <v>126</v>
      </c>
      <c r="W22">
        <v>18</v>
      </c>
      <c r="X22">
        <f>7.6/1000*24</f>
        <v>0.18240000000000001</v>
      </c>
      <c r="Y22">
        <f t="shared" si="2"/>
        <v>0.70153846153846156</v>
      </c>
      <c r="AM22" s="23" t="s">
        <v>65</v>
      </c>
      <c r="AN22" s="24" t="s">
        <v>44</v>
      </c>
      <c r="AO22" s="23" t="s">
        <v>74</v>
      </c>
      <c r="AP22" s="24" t="s">
        <v>20</v>
      </c>
      <c r="AQ22" s="23"/>
      <c r="AR22" s="33" t="s">
        <v>75</v>
      </c>
    </row>
    <row r="23" spans="3:44" ht="50.1" customHeight="1" x14ac:dyDescent="0.25">
      <c r="C23" s="10" t="s">
        <v>44</v>
      </c>
      <c r="D23" s="10" t="s">
        <v>69</v>
      </c>
      <c r="E23" s="10">
        <v>24</v>
      </c>
      <c r="F23" s="11">
        <v>2.6910719999999999E-2</v>
      </c>
      <c r="I23" s="14" t="s">
        <v>19</v>
      </c>
      <c r="J23" s="14" t="s">
        <v>54</v>
      </c>
      <c r="K23" s="14">
        <v>8.5</v>
      </c>
      <c r="L23" s="14">
        <v>0</v>
      </c>
      <c r="M23" s="34">
        <v>0.40500000000000003</v>
      </c>
      <c r="N23" s="14" t="e">
        <f t="shared" si="1"/>
        <v>#DIV/0!</v>
      </c>
      <c r="O23">
        <f t="shared" si="0"/>
        <v>0</v>
      </c>
      <c r="T23" t="s">
        <v>133</v>
      </c>
      <c r="U23" t="s">
        <v>127</v>
      </c>
      <c r="W23">
        <v>14</v>
      </c>
      <c r="X23">
        <f>4.6/1000*24</f>
        <v>0.1104</v>
      </c>
      <c r="Y23">
        <f t="shared" si="2"/>
        <v>0.42461538461538462</v>
      </c>
      <c r="AM23" s="23" t="s">
        <v>65</v>
      </c>
      <c r="AN23" s="24" t="s">
        <v>19</v>
      </c>
      <c r="AO23" s="23" t="s">
        <v>23</v>
      </c>
      <c r="AP23" s="24" t="s">
        <v>76</v>
      </c>
      <c r="AQ23" s="23" t="s">
        <v>77</v>
      </c>
      <c r="AR23" s="33" t="s">
        <v>78</v>
      </c>
    </row>
    <row r="24" spans="3:44" ht="50.1" customHeight="1" x14ac:dyDescent="0.25">
      <c r="C24" s="10" t="s">
        <v>44</v>
      </c>
      <c r="D24" s="10" t="s">
        <v>69</v>
      </c>
      <c r="E24" s="10">
        <v>24</v>
      </c>
      <c r="F24" s="11">
        <v>4.7162879999999997E-2</v>
      </c>
      <c r="I24" s="14" t="s">
        <v>19</v>
      </c>
      <c r="J24" s="14" t="s">
        <v>54</v>
      </c>
      <c r="K24" s="14">
        <v>8.5</v>
      </c>
      <c r="L24" s="14">
        <v>1.6670911869587399</v>
      </c>
      <c r="M24" s="34">
        <v>0.40500000000000003</v>
      </c>
      <c r="N24" s="14">
        <f t="shared" si="1"/>
        <v>0.24293812070282611</v>
      </c>
      <c r="O24">
        <f t="shared" si="0"/>
        <v>0.43344370860927239</v>
      </c>
      <c r="U24" t="s">
        <v>128</v>
      </c>
      <c r="W24">
        <v>18</v>
      </c>
      <c r="X24">
        <f>4.9/1000*24</f>
        <v>0.11760000000000001</v>
      </c>
      <c r="Y24">
        <f t="shared" si="2"/>
        <v>0.45230769230769236</v>
      </c>
      <c r="AM24" s="23" t="s">
        <v>79</v>
      </c>
      <c r="AN24" s="23" t="s">
        <v>44</v>
      </c>
      <c r="AO24" s="24" t="s">
        <v>58</v>
      </c>
      <c r="AP24" s="23" t="s">
        <v>80</v>
      </c>
      <c r="AQ24" s="33" t="s">
        <v>81</v>
      </c>
      <c r="AR24" s="24"/>
    </row>
    <row r="25" spans="3:44" ht="50.1" customHeight="1" x14ac:dyDescent="0.25">
      <c r="C25" s="10" t="s">
        <v>44</v>
      </c>
      <c r="D25" s="10" t="s">
        <v>82</v>
      </c>
      <c r="E25" s="10">
        <v>5</v>
      </c>
      <c r="F25" s="11">
        <v>6.9120000000000002E-5</v>
      </c>
      <c r="I25" s="14" t="s">
        <v>19</v>
      </c>
      <c r="J25" s="14" t="s">
        <v>54</v>
      </c>
      <c r="K25" s="14">
        <v>8.5</v>
      </c>
      <c r="L25" s="14">
        <v>1.6674539728682201</v>
      </c>
      <c r="M25" s="34">
        <v>0.40500000000000003</v>
      </c>
      <c r="N25" s="14">
        <f t="shared" si="1"/>
        <v>0.2428852649547811</v>
      </c>
      <c r="O25">
        <f t="shared" si="0"/>
        <v>0.43353803294573723</v>
      </c>
      <c r="AM25" s="23" t="s">
        <v>65</v>
      </c>
      <c r="AN25" s="23" t="s">
        <v>44</v>
      </c>
      <c r="AO25" s="23" t="s">
        <v>74</v>
      </c>
      <c r="AP25" s="23" t="s">
        <v>23</v>
      </c>
      <c r="AQ25" s="33" t="s">
        <v>83</v>
      </c>
      <c r="AR25" s="33" t="s">
        <v>75</v>
      </c>
    </row>
    <row r="26" spans="3:44" ht="50.1" customHeight="1" x14ac:dyDescent="0.25">
      <c r="C26" s="10" t="s">
        <v>44</v>
      </c>
      <c r="D26" s="10" t="s">
        <v>82</v>
      </c>
      <c r="E26" s="10">
        <v>5</v>
      </c>
      <c r="F26" s="11">
        <v>6.3360000000000003E-5</v>
      </c>
      <c r="I26" s="14" t="s">
        <v>19</v>
      </c>
      <c r="J26" s="14" t="s">
        <v>54</v>
      </c>
      <c r="K26" s="14">
        <v>8.5</v>
      </c>
      <c r="L26" s="14">
        <v>1.66759672619048</v>
      </c>
      <c r="M26" s="34">
        <v>0.40500000000000003</v>
      </c>
      <c r="N26" s="14">
        <f t="shared" si="1"/>
        <v>0.24286447295036198</v>
      </c>
      <c r="O26">
        <f t="shared" si="0"/>
        <v>0.4335751488095248</v>
      </c>
      <c r="AM26" s="23" t="s">
        <v>65</v>
      </c>
      <c r="AN26" s="23" t="s">
        <v>44</v>
      </c>
      <c r="AO26" s="23" t="s">
        <v>84</v>
      </c>
      <c r="AP26" s="24" t="s">
        <v>85</v>
      </c>
      <c r="AQ26" s="33" t="s">
        <v>86</v>
      </c>
      <c r="AR26" s="33" t="s">
        <v>87</v>
      </c>
    </row>
    <row r="27" spans="3:44" ht="50.1" customHeight="1" x14ac:dyDescent="0.25">
      <c r="C27" s="10" t="s">
        <v>44</v>
      </c>
      <c r="D27" s="10" t="s">
        <v>82</v>
      </c>
      <c r="E27" s="10">
        <v>24</v>
      </c>
      <c r="F27" s="11">
        <v>1.9261440000000001E-3</v>
      </c>
      <c r="I27" s="14" t="s">
        <v>19</v>
      </c>
      <c r="J27" s="14" t="s">
        <v>54</v>
      </c>
      <c r="K27" s="14">
        <v>8.5</v>
      </c>
      <c r="L27" s="14">
        <v>1.6662721893491099</v>
      </c>
      <c r="M27" s="34">
        <v>0.40500000000000003</v>
      </c>
      <c r="N27" s="14">
        <f t="shared" si="1"/>
        <v>0.24305752840909128</v>
      </c>
      <c r="O27">
        <f t="shared" si="0"/>
        <v>0.43323076923076859</v>
      </c>
      <c r="AM27" s="23" t="s">
        <v>65</v>
      </c>
      <c r="AN27" s="24" t="s">
        <v>44</v>
      </c>
      <c r="AO27" s="24" t="s">
        <v>88</v>
      </c>
      <c r="AP27" s="24" t="s">
        <v>89</v>
      </c>
      <c r="AQ27" s="24" t="s">
        <v>90</v>
      </c>
      <c r="AR27" s="33" t="s">
        <v>87</v>
      </c>
    </row>
    <row r="28" spans="3:44" ht="50.1" customHeight="1" x14ac:dyDescent="0.25">
      <c r="C28" s="10" t="s">
        <v>44</v>
      </c>
      <c r="D28" s="10" t="s">
        <v>91</v>
      </c>
      <c r="E28" s="10">
        <v>5</v>
      </c>
      <c r="F28" s="11">
        <v>7.7183999999999998E-5</v>
      </c>
      <c r="I28" s="14" t="s">
        <v>19</v>
      </c>
      <c r="J28" s="14" t="s">
        <v>54</v>
      </c>
      <c r="K28" s="14">
        <v>8.5</v>
      </c>
      <c r="L28" s="14">
        <v>1.6685082872928201</v>
      </c>
      <c r="M28" s="34">
        <v>0.40500000000000003</v>
      </c>
      <c r="N28" s="14">
        <f t="shared" si="1"/>
        <v>0.24273178807946988</v>
      </c>
      <c r="O28">
        <f t="shared" si="0"/>
        <v>0.43381215469613321</v>
      </c>
      <c r="AM28" s="23" t="s">
        <v>92</v>
      </c>
      <c r="AN28" s="24" t="s">
        <v>27</v>
      </c>
      <c r="AO28" s="24" t="s">
        <v>93</v>
      </c>
      <c r="AP28" s="23" t="s">
        <v>94</v>
      </c>
      <c r="AQ28" s="24"/>
      <c r="AR28" s="24"/>
    </row>
    <row r="29" spans="3:44" ht="50.1" customHeight="1" x14ac:dyDescent="0.25">
      <c r="C29" s="10" t="s">
        <v>44</v>
      </c>
      <c r="D29" s="10" t="s">
        <v>91</v>
      </c>
      <c r="E29" s="10">
        <v>20</v>
      </c>
      <c r="F29" s="11">
        <v>7.9833599999999997E-4</v>
      </c>
      <c r="I29" s="14" t="s">
        <v>19</v>
      </c>
      <c r="J29" s="14" t="s">
        <v>54</v>
      </c>
      <c r="K29" s="14">
        <v>8.5</v>
      </c>
      <c r="L29" s="14">
        <v>1.6671875</v>
      </c>
      <c r="M29" s="34">
        <v>0.40500000000000003</v>
      </c>
      <c r="N29" s="14">
        <f t="shared" si="1"/>
        <v>0.24292408622305531</v>
      </c>
      <c r="O29">
        <f t="shared" si="0"/>
        <v>0.43346875000000001</v>
      </c>
      <c r="AM29" s="23" t="s">
        <v>92</v>
      </c>
      <c r="AN29" s="24" t="s">
        <v>44</v>
      </c>
      <c r="AO29" s="24" t="s">
        <v>69</v>
      </c>
      <c r="AP29" s="23" t="s">
        <v>95</v>
      </c>
      <c r="AQ29" s="23" t="s">
        <v>96</v>
      </c>
      <c r="AR29" s="24"/>
    </row>
    <row r="30" spans="3:44" ht="50.1" customHeight="1" x14ac:dyDescent="0.25">
      <c r="C30" s="10" t="s">
        <v>44</v>
      </c>
      <c r="D30" s="10" t="s">
        <v>97</v>
      </c>
      <c r="E30" s="10">
        <v>5</v>
      </c>
      <c r="F30" s="11">
        <v>1.1519999999999999E-4</v>
      </c>
      <c r="I30" s="14" t="s">
        <v>19</v>
      </c>
      <c r="J30" s="14" t="s">
        <v>54</v>
      </c>
      <c r="K30" s="14">
        <v>8.5</v>
      </c>
      <c r="L30" s="14">
        <v>1.6696428571428601</v>
      </c>
      <c r="M30" s="34">
        <v>0.40500000000000003</v>
      </c>
      <c r="N30" s="14">
        <f t="shared" si="1"/>
        <v>0.2425668449197857</v>
      </c>
      <c r="O30">
        <f t="shared" si="0"/>
        <v>0.43410714285714364</v>
      </c>
      <c r="AM30" s="23" t="s">
        <v>92</v>
      </c>
      <c r="AN30" s="24" t="s">
        <v>19</v>
      </c>
      <c r="AO30" s="24" t="s">
        <v>98</v>
      </c>
      <c r="AP30" s="23" t="s">
        <v>99</v>
      </c>
      <c r="AQ30" s="24"/>
      <c r="AR30" s="24"/>
    </row>
    <row r="31" spans="3:44" ht="50.1" customHeight="1" x14ac:dyDescent="0.25">
      <c r="C31" s="10" t="s">
        <v>19</v>
      </c>
      <c r="D31" s="10" t="s">
        <v>20</v>
      </c>
      <c r="E31" s="10">
        <v>-1.86</v>
      </c>
      <c r="F31" s="11">
        <v>6.3475199999999997E-3</v>
      </c>
      <c r="I31" s="14" t="s">
        <v>19</v>
      </c>
      <c r="J31" s="14" t="s">
        <v>54</v>
      </c>
      <c r="K31" s="14">
        <v>2.5</v>
      </c>
      <c r="L31" s="14">
        <v>1.65</v>
      </c>
      <c r="M31" s="34">
        <v>0.40500000000000003</v>
      </c>
      <c r="N31" s="14">
        <f t="shared" si="1"/>
        <v>0.24545454545454548</v>
      </c>
      <c r="O31">
        <f t="shared" si="0"/>
        <v>0.42899999999999999</v>
      </c>
      <c r="AM31" s="23" t="s">
        <v>92</v>
      </c>
      <c r="AN31" s="24" t="s">
        <v>19</v>
      </c>
      <c r="AO31" s="24" t="s">
        <v>100</v>
      </c>
      <c r="AP31" s="23" t="s">
        <v>101</v>
      </c>
      <c r="AQ31" s="24"/>
      <c r="AR31" s="24"/>
    </row>
    <row r="32" spans="3:44" ht="50.1" customHeight="1" x14ac:dyDescent="0.25">
      <c r="C32" s="10" t="s">
        <v>19</v>
      </c>
      <c r="D32" s="10" t="s">
        <v>20</v>
      </c>
      <c r="E32" s="10">
        <v>-1.86</v>
      </c>
      <c r="F32" s="11">
        <v>4.3545600000000004E-3</v>
      </c>
      <c r="I32" s="14" t="s">
        <v>19</v>
      </c>
      <c r="J32" s="14" t="s">
        <v>54</v>
      </c>
      <c r="K32" s="14">
        <v>2.5</v>
      </c>
      <c r="L32" s="14">
        <v>1.67100694444444</v>
      </c>
      <c r="M32" s="34">
        <v>0.40500000000000003</v>
      </c>
      <c r="N32" s="14">
        <f t="shared" si="1"/>
        <v>0.24236883116883184</v>
      </c>
      <c r="O32">
        <f t="shared" si="0"/>
        <v>0.43446180555555441</v>
      </c>
      <c r="AM32" s="23" t="s">
        <v>92</v>
      </c>
      <c r="AN32" s="24" t="s">
        <v>19</v>
      </c>
      <c r="AO32" s="24" t="s">
        <v>102</v>
      </c>
      <c r="AP32" s="23" t="s">
        <v>103</v>
      </c>
      <c r="AQ32" s="23" t="s">
        <v>104</v>
      </c>
      <c r="AR32" s="24"/>
    </row>
    <row r="33" spans="3:44" ht="50.1" customHeight="1" x14ac:dyDescent="0.25">
      <c r="C33" s="10" t="s">
        <v>44</v>
      </c>
      <c r="D33" s="10" t="s">
        <v>45</v>
      </c>
      <c r="E33" s="10">
        <v>-1.86</v>
      </c>
      <c r="F33" s="11">
        <v>1.1404799999999999E-3</v>
      </c>
      <c r="I33" s="14" t="s">
        <v>19</v>
      </c>
      <c r="J33" s="14" t="s">
        <v>54</v>
      </c>
      <c r="K33" s="14">
        <v>2.5</v>
      </c>
      <c r="L33" s="14">
        <v>1.6671875</v>
      </c>
      <c r="M33" s="34">
        <v>0.40500000000000003</v>
      </c>
      <c r="N33" s="14">
        <f t="shared" si="1"/>
        <v>0.24292408622305531</v>
      </c>
      <c r="O33">
        <f t="shared" si="0"/>
        <v>0.43346875000000001</v>
      </c>
      <c r="AM33" s="36" t="s">
        <v>92</v>
      </c>
      <c r="AN33" s="37" t="s">
        <v>44</v>
      </c>
      <c r="AO33" s="37" t="s">
        <v>105</v>
      </c>
      <c r="AP33" s="37" t="s">
        <v>106</v>
      </c>
      <c r="AQ33" s="37"/>
      <c r="AR33" s="24"/>
    </row>
    <row r="34" spans="3:44" ht="50.1" customHeight="1" x14ac:dyDescent="0.25">
      <c r="C34" s="10" t="s">
        <v>44</v>
      </c>
      <c r="D34" s="10" t="s">
        <v>45</v>
      </c>
      <c r="E34" s="10">
        <v>-1.86</v>
      </c>
      <c r="F34" s="11">
        <v>2.3500800000000001E-3</v>
      </c>
      <c r="I34" s="14" t="s">
        <v>19</v>
      </c>
      <c r="J34" s="14" t="s">
        <v>54</v>
      </c>
      <c r="K34" s="14">
        <v>2.5</v>
      </c>
      <c r="L34" s="14">
        <v>1.6681985294117601</v>
      </c>
      <c r="M34" s="34">
        <v>0.40500000000000003</v>
      </c>
      <c r="N34" s="14">
        <f t="shared" si="1"/>
        <v>0.24277685950413291</v>
      </c>
      <c r="O34">
        <f t="shared" si="0"/>
        <v>0.43373161764705764</v>
      </c>
      <c r="AM34" s="27"/>
      <c r="AN34" s="27"/>
      <c r="AO34" s="27"/>
      <c r="AP34" s="27"/>
      <c r="AQ34" s="27"/>
      <c r="AR34" s="27"/>
    </row>
    <row r="35" spans="3:44" ht="50.1" customHeight="1" x14ac:dyDescent="0.25">
      <c r="C35" s="10" t="s">
        <v>44</v>
      </c>
      <c r="D35" s="10" t="s">
        <v>45</v>
      </c>
      <c r="E35" s="10">
        <v>-1.86</v>
      </c>
      <c r="F35" s="11">
        <v>2.2233600000000002E-3</v>
      </c>
      <c r="I35" s="14" t="s">
        <v>19</v>
      </c>
      <c r="J35" s="14" t="s">
        <v>54</v>
      </c>
      <c r="K35" s="14">
        <v>2.5</v>
      </c>
      <c r="L35" s="14">
        <v>1.6677225559803399</v>
      </c>
      <c r="M35" s="34">
        <v>0.40500000000000003</v>
      </c>
      <c r="N35" s="14">
        <f t="shared" si="1"/>
        <v>0.24284614880796421</v>
      </c>
      <c r="O35">
        <f t="shared" si="0"/>
        <v>0.43360786455488837</v>
      </c>
      <c r="AM35" s="38"/>
      <c r="AN35" s="26"/>
      <c r="AO35" s="26"/>
      <c r="AP35" s="26"/>
      <c r="AQ35" s="26"/>
      <c r="AR35" s="39"/>
    </row>
    <row r="36" spans="3:44" ht="50.1" customHeight="1" x14ac:dyDescent="0.25">
      <c r="C36" s="10" t="s">
        <v>44</v>
      </c>
      <c r="D36" s="10" t="s">
        <v>45</v>
      </c>
      <c r="E36" s="10">
        <v>-1.86</v>
      </c>
      <c r="F36" s="11">
        <v>1.10592E-3</v>
      </c>
      <c r="I36" s="14" t="s">
        <v>19</v>
      </c>
      <c r="J36" s="14" t="s">
        <v>37</v>
      </c>
      <c r="K36" s="14">
        <v>11.5</v>
      </c>
      <c r="L36" s="14">
        <v>0.11891</v>
      </c>
      <c r="M36" s="14">
        <v>0.35499999999999998</v>
      </c>
      <c r="N36" s="14">
        <f t="shared" si="1"/>
        <v>2.9854511815658902</v>
      </c>
      <c r="O36">
        <f t="shared" si="0"/>
        <v>3.0916600000000002E-2</v>
      </c>
      <c r="AM36" s="27"/>
      <c r="AN36" s="27"/>
      <c r="AO36" s="27"/>
      <c r="AP36" s="27"/>
      <c r="AQ36" s="27"/>
      <c r="AR36" s="27"/>
    </row>
    <row r="37" spans="3:44" ht="50.1" customHeight="1" x14ac:dyDescent="0.25">
      <c r="C37" s="10" t="s">
        <v>19</v>
      </c>
      <c r="D37" s="10" t="s">
        <v>98</v>
      </c>
      <c r="E37" s="10">
        <v>0</v>
      </c>
      <c r="F37" s="11">
        <v>4.0725642599999902E-3</v>
      </c>
      <c r="I37" s="14" t="s">
        <v>19</v>
      </c>
      <c r="J37" s="14" t="s">
        <v>37</v>
      </c>
      <c r="K37" s="14">
        <v>11.5</v>
      </c>
      <c r="L37" s="14">
        <v>0.15435199999999999</v>
      </c>
      <c r="M37" s="14">
        <v>0.35499999999999998</v>
      </c>
      <c r="N37" s="14">
        <f t="shared" si="1"/>
        <v>2.2999378044988079</v>
      </c>
      <c r="O37">
        <f t="shared" si="0"/>
        <v>4.0131519999999997E-2</v>
      </c>
      <c r="AM37" s="27"/>
      <c r="AN37" s="27"/>
      <c r="AO37" s="27"/>
      <c r="AP37" s="26"/>
      <c r="AQ37" s="26"/>
      <c r="AR37" s="27"/>
    </row>
    <row r="38" spans="3:44" ht="50.1" customHeight="1" x14ac:dyDescent="0.25">
      <c r="C38" s="10" t="s">
        <v>19</v>
      </c>
      <c r="D38" s="10" t="s">
        <v>98</v>
      </c>
      <c r="E38" s="10">
        <v>5</v>
      </c>
      <c r="F38" s="11">
        <v>4.4085450239999997E-2</v>
      </c>
      <c r="I38" s="14" t="s">
        <v>19</v>
      </c>
      <c r="J38" s="14" t="s">
        <v>37</v>
      </c>
      <c r="K38" s="14">
        <v>11.5</v>
      </c>
      <c r="L38" s="14">
        <v>0.11627</v>
      </c>
      <c r="M38" s="14">
        <v>0.35499999999999998</v>
      </c>
      <c r="N38" s="14">
        <f t="shared" si="1"/>
        <v>3.0532381525759007</v>
      </c>
      <c r="O38">
        <f t="shared" si="0"/>
        <v>3.0230200000000002E-2</v>
      </c>
      <c r="AM38" s="38"/>
      <c r="AN38" s="26"/>
      <c r="AO38" s="26"/>
      <c r="AP38" s="38"/>
      <c r="AQ38" s="26"/>
      <c r="AR38" s="27"/>
    </row>
    <row r="39" spans="3:44" ht="50.1" customHeight="1" x14ac:dyDescent="0.25">
      <c r="C39" s="10" t="s">
        <v>19</v>
      </c>
      <c r="D39" s="10" t="s">
        <v>98</v>
      </c>
      <c r="E39" s="10">
        <v>10</v>
      </c>
      <c r="F39" s="11">
        <v>7.0169101560000002E-2</v>
      </c>
      <c r="I39" s="28"/>
      <c r="J39" s="28"/>
      <c r="K39" s="28"/>
      <c r="L39" s="28"/>
      <c r="M39" s="28"/>
      <c r="N39" s="28"/>
      <c r="AM39" s="38"/>
      <c r="AN39" s="26"/>
      <c r="AO39" s="26"/>
      <c r="AP39" s="38"/>
      <c r="AQ39" s="38"/>
      <c r="AR39" s="27"/>
    </row>
    <row r="40" spans="3:44" ht="50.1" customHeight="1" x14ac:dyDescent="0.25">
      <c r="C40" s="10" t="s">
        <v>19</v>
      </c>
      <c r="D40" s="10" t="s">
        <v>98</v>
      </c>
      <c r="E40" s="10">
        <v>15</v>
      </c>
      <c r="F40" s="11">
        <v>0.10847636172</v>
      </c>
      <c r="I40" s="42"/>
      <c r="J40" s="27"/>
      <c r="K40" s="42"/>
      <c r="L40" s="27"/>
      <c r="M40" s="27"/>
      <c r="N40" s="27"/>
      <c r="AM40" s="38"/>
      <c r="AN40" s="26"/>
      <c r="AO40" s="26"/>
      <c r="AP40" s="38"/>
      <c r="AQ40" s="26"/>
      <c r="AR40" s="27"/>
    </row>
    <row r="41" spans="3:44" ht="50.1" customHeight="1" x14ac:dyDescent="0.25">
      <c r="C41" s="10" t="s">
        <v>19</v>
      </c>
      <c r="D41" s="10" t="s">
        <v>98</v>
      </c>
      <c r="E41" s="10">
        <v>20</v>
      </c>
      <c r="F41" s="11">
        <v>0.14049382122000001</v>
      </c>
      <c r="I41" s="42"/>
      <c r="J41" s="27"/>
      <c r="K41" s="42"/>
      <c r="L41" s="27"/>
      <c r="M41" s="27"/>
      <c r="N41" s="27"/>
      <c r="AM41" s="38"/>
      <c r="AN41" s="26"/>
      <c r="AO41" s="26"/>
      <c r="AP41" s="38"/>
      <c r="AQ41" s="26"/>
      <c r="AR41" s="27"/>
    </row>
    <row r="42" spans="3:44" ht="50.1" customHeight="1" x14ac:dyDescent="0.25">
      <c r="C42" s="10" t="s">
        <v>19</v>
      </c>
      <c r="D42" s="10" t="s">
        <v>98</v>
      </c>
      <c r="E42" s="10">
        <v>25</v>
      </c>
      <c r="F42" s="11">
        <v>0.16350086412000001</v>
      </c>
      <c r="I42" s="42"/>
      <c r="J42" s="27"/>
      <c r="K42" s="42"/>
      <c r="L42" s="27"/>
      <c r="M42" s="27"/>
      <c r="N42" s="27"/>
      <c r="AM42" s="38"/>
      <c r="AN42" s="26"/>
      <c r="AO42" s="26"/>
      <c r="AP42" s="38"/>
      <c r="AQ42" s="38"/>
      <c r="AR42" s="27"/>
    </row>
    <row r="43" spans="3:44" ht="50.1" customHeight="1" x14ac:dyDescent="0.25">
      <c r="C43" s="10" t="s">
        <v>19</v>
      </c>
      <c r="D43" s="10" t="s">
        <v>98</v>
      </c>
      <c r="E43" s="10">
        <v>30</v>
      </c>
      <c r="F43" s="11">
        <v>0.18205980156000001</v>
      </c>
      <c r="I43" s="42"/>
      <c r="J43" s="27"/>
      <c r="K43" s="42"/>
      <c r="L43" s="27"/>
      <c r="AM43" s="38"/>
      <c r="AN43" s="26"/>
      <c r="AO43" s="26"/>
      <c r="AP43" s="26"/>
      <c r="AQ43" s="26"/>
      <c r="AR43" s="27"/>
    </row>
    <row r="44" spans="3:44" ht="50.1" customHeight="1" x14ac:dyDescent="0.25">
      <c r="C44" s="10" t="s">
        <v>19</v>
      </c>
      <c r="D44" s="10" t="s">
        <v>107</v>
      </c>
      <c r="E44" s="10">
        <v>10</v>
      </c>
      <c r="F44" s="11">
        <v>1.2914501760000001E-2</v>
      </c>
      <c r="I44" s="42"/>
      <c r="J44" s="27"/>
      <c r="K44" s="42"/>
      <c r="L44" s="27"/>
      <c r="AM44" s="27"/>
      <c r="AN44" s="27"/>
      <c r="AO44" s="27"/>
      <c r="AP44" s="27"/>
      <c r="AQ44" s="27"/>
      <c r="AR44" s="27"/>
    </row>
    <row r="45" spans="3:44" ht="50.1" customHeight="1" x14ac:dyDescent="0.25">
      <c r="C45" s="10" t="s">
        <v>19</v>
      </c>
      <c r="D45" s="10" t="s">
        <v>107</v>
      </c>
      <c r="E45" s="10">
        <v>15</v>
      </c>
      <c r="F45" s="11">
        <v>4.95611496E-2</v>
      </c>
      <c r="J45" t="s">
        <v>117</v>
      </c>
      <c r="L45" t="s">
        <v>118</v>
      </c>
      <c r="M45" t="s">
        <v>119</v>
      </c>
    </row>
    <row r="46" spans="3:44" ht="50.1" customHeight="1" x14ac:dyDescent="0.25">
      <c r="C46" s="10" t="s">
        <v>19</v>
      </c>
      <c r="D46" s="10" t="s">
        <v>107</v>
      </c>
      <c r="E46" s="10">
        <v>20</v>
      </c>
      <c r="F46" s="11">
        <v>7.7801847839999994E-2</v>
      </c>
      <c r="I46" s="27" t="s">
        <v>115</v>
      </c>
      <c r="J46" t="s">
        <v>116</v>
      </c>
      <c r="K46" t="s">
        <v>136</v>
      </c>
      <c r="L46" s="27" t="s">
        <v>138</v>
      </c>
      <c r="M46" s="27" t="s">
        <v>138</v>
      </c>
      <c r="N46" s="45"/>
    </row>
    <row r="47" spans="3:44" ht="50.1" customHeight="1" x14ac:dyDescent="0.25">
      <c r="C47" s="10" t="s">
        <v>19</v>
      </c>
      <c r="D47" s="10" t="s">
        <v>107</v>
      </c>
      <c r="E47" s="10">
        <v>25</v>
      </c>
      <c r="F47" s="11">
        <v>0.10437781824</v>
      </c>
      <c r="I47" s="27">
        <v>-2</v>
      </c>
      <c r="J47" s="52">
        <f>E$2*E$3^(I47/10)</f>
        <v>3.3079283277088679E-2</v>
      </c>
      <c r="K47" s="46">
        <f t="shared" ref="K47:K53" si="3">H$2*H$4^(I47)</f>
        <v>4.880444146179632E-2</v>
      </c>
      <c r="L47" s="51">
        <f>F$2*F$4^I47</f>
        <v>1.1630283137145709</v>
      </c>
      <c r="M47">
        <f>L47*0.26</f>
        <v>0.30238736156578844</v>
      </c>
    </row>
    <row r="48" spans="3:44" ht="50.1" customHeight="1" x14ac:dyDescent="0.25">
      <c r="C48" s="10" t="s">
        <v>19</v>
      </c>
      <c r="D48" s="10" t="s">
        <v>107</v>
      </c>
      <c r="E48" s="10">
        <v>30</v>
      </c>
      <c r="F48" s="11">
        <v>0.12954113640000001</v>
      </c>
      <c r="I48" s="27">
        <v>5</v>
      </c>
      <c r="J48" s="52">
        <f t="shared" ref="J48:J53" si="4">E$2*E$3^(I48/10)</f>
        <v>5.37467688143781E-2</v>
      </c>
      <c r="K48" s="46">
        <f t="shared" si="3"/>
        <v>7.9296791601854641E-2</v>
      </c>
      <c r="L48" s="51">
        <f>F$2*F$4^I48</f>
        <v>1.3749398146222489</v>
      </c>
      <c r="M48">
        <f t="shared" ref="M48:M53" si="5">L48*0.26</f>
        <v>0.35748435180178473</v>
      </c>
    </row>
    <row r="49" spans="3:13" ht="50.1" customHeight="1" x14ac:dyDescent="0.25">
      <c r="C49" s="10" t="s">
        <v>19</v>
      </c>
      <c r="D49" s="10" t="s">
        <v>108</v>
      </c>
      <c r="E49" s="10">
        <v>0</v>
      </c>
      <c r="F49" s="11">
        <v>7.42851360000012E-4</v>
      </c>
      <c r="I49">
        <v>10</v>
      </c>
      <c r="J49" s="52">
        <f t="shared" si="4"/>
        <v>7.6018819947005448E-2</v>
      </c>
      <c r="K49" s="46">
        <f t="shared" si="3"/>
        <v>0.11215648226175792</v>
      </c>
      <c r="L49" s="51">
        <f>F$2*F$4^I49</f>
        <v>1.549556962158577</v>
      </c>
      <c r="M49">
        <f t="shared" si="5"/>
        <v>0.40288481016123001</v>
      </c>
    </row>
    <row r="50" spans="3:13" ht="50.1" customHeight="1" x14ac:dyDescent="0.25">
      <c r="C50" s="10" t="s">
        <v>19</v>
      </c>
      <c r="D50" s="10" t="s">
        <v>108</v>
      </c>
      <c r="E50" s="10">
        <v>5</v>
      </c>
      <c r="F50" s="11">
        <v>2.8395544679999999E-2</v>
      </c>
      <c r="I50">
        <v>15</v>
      </c>
      <c r="J50" s="52">
        <f t="shared" si="4"/>
        <v>0.10752015634825096</v>
      </c>
      <c r="K50" s="46">
        <f t="shared" si="3"/>
        <v>0.15863285587254214</v>
      </c>
      <c r="L50" s="51">
        <f>F$2*F$4^I50</f>
        <v>1.7463504608991218</v>
      </c>
      <c r="M50">
        <f t="shared" si="5"/>
        <v>0.45405111983377167</v>
      </c>
    </row>
    <row r="51" spans="3:13" x14ac:dyDescent="0.25">
      <c r="C51" s="10" t="s">
        <v>19</v>
      </c>
      <c r="D51" s="10" t="s">
        <v>108</v>
      </c>
      <c r="E51" s="10">
        <v>10</v>
      </c>
      <c r="F51" s="11">
        <v>5.18336883E-2</v>
      </c>
      <c r="I51">
        <v>20</v>
      </c>
      <c r="J51" s="52">
        <f t="shared" si="4"/>
        <v>0.15207528910882193</v>
      </c>
      <c r="K51" s="46">
        <f t="shared" si="3"/>
        <v>0.22436851134068647</v>
      </c>
      <c r="L51" s="51">
        <f>F$2*F$4^I51</f>
        <v>1.9681367040771456</v>
      </c>
      <c r="M51">
        <f t="shared" si="5"/>
        <v>0.51171554306005784</v>
      </c>
    </row>
    <row r="52" spans="3:13" x14ac:dyDescent="0.25">
      <c r="C52" s="10" t="s">
        <v>19</v>
      </c>
      <c r="D52" s="10" t="s">
        <v>108</v>
      </c>
      <c r="E52" s="10">
        <v>15</v>
      </c>
      <c r="F52" s="11">
        <v>8.7865837560000007E-2</v>
      </c>
      <c r="I52">
        <v>28</v>
      </c>
      <c r="J52" s="52">
        <f t="shared" si="4"/>
        <v>0.26483090975365842</v>
      </c>
      <c r="K52" s="46">
        <f t="shared" si="3"/>
        <v>0.39072565521087727</v>
      </c>
      <c r="L52" s="51">
        <f>F$2*F$4^I52</f>
        <v>2.3830515256050755</v>
      </c>
      <c r="M52">
        <f t="shared" si="5"/>
        <v>0.61959339665731961</v>
      </c>
    </row>
    <row r="53" spans="3:13" x14ac:dyDescent="0.25">
      <c r="C53" s="10" t="s">
        <v>19</v>
      </c>
      <c r="D53" s="10" t="s">
        <v>108</v>
      </c>
      <c r="E53" s="10">
        <v>20</v>
      </c>
      <c r="F53" s="11">
        <v>0.11906405136000001</v>
      </c>
      <c r="I53">
        <v>30</v>
      </c>
      <c r="J53" s="52">
        <f t="shared" si="4"/>
        <v>0.30422589529348243</v>
      </c>
      <c r="K53" s="46">
        <f t="shared" si="3"/>
        <v>0.44884814382592869</v>
      </c>
      <c r="L53" s="51">
        <f>F$2*F$4^I53</f>
        <v>2.4997868297398163</v>
      </c>
      <c r="M53">
        <f t="shared" si="5"/>
        <v>0.6499445757323522</v>
      </c>
    </row>
    <row r="54" spans="3:13" x14ac:dyDescent="0.25">
      <c r="C54" s="10" t="s">
        <v>19</v>
      </c>
      <c r="D54" s="10" t="s">
        <v>108</v>
      </c>
      <c r="E54" s="10">
        <v>25</v>
      </c>
      <c r="F54" s="11">
        <v>0.14273034911999999</v>
      </c>
    </row>
    <row r="55" spans="3:13" x14ac:dyDescent="0.25">
      <c r="C55" s="10" t="s">
        <v>19</v>
      </c>
      <c r="D55" s="10" t="s">
        <v>108</v>
      </c>
      <c r="E55" s="10">
        <v>30</v>
      </c>
      <c r="F55" s="11">
        <v>0.16677913302</v>
      </c>
    </row>
    <row r="56" spans="3:13" x14ac:dyDescent="0.25">
      <c r="C56" s="10" t="s">
        <v>19</v>
      </c>
      <c r="D56" s="10" t="s">
        <v>102</v>
      </c>
      <c r="E56" s="10">
        <v>0</v>
      </c>
      <c r="F56" s="11">
        <v>7.8019970399999999E-2</v>
      </c>
    </row>
    <row r="57" spans="3:13" x14ac:dyDescent="0.25">
      <c r="C57" s="10" t="s">
        <v>19</v>
      </c>
      <c r="D57" s="10" t="s">
        <v>102</v>
      </c>
      <c r="E57" s="10">
        <v>5</v>
      </c>
      <c r="F57" s="11">
        <v>9.2599200000000007E-2</v>
      </c>
    </row>
    <row r="58" spans="3:13" x14ac:dyDescent="0.25">
      <c r="C58" s="10" t="s">
        <v>19</v>
      </c>
      <c r="D58" s="10" t="s">
        <v>102</v>
      </c>
      <c r="E58" s="10">
        <v>10</v>
      </c>
      <c r="F58" s="11">
        <v>0.10525236624000001</v>
      </c>
    </row>
    <row r="59" spans="3:13" x14ac:dyDescent="0.25">
      <c r="C59" s="10" t="s">
        <v>19</v>
      </c>
      <c r="D59" s="10" t="s">
        <v>102</v>
      </c>
      <c r="E59" s="10">
        <v>15</v>
      </c>
      <c r="F59" s="11">
        <v>0.16612810920000001</v>
      </c>
    </row>
    <row r="60" spans="3:13" x14ac:dyDescent="0.25">
      <c r="C60" s="10" t="s">
        <v>27</v>
      </c>
      <c r="D60" s="10" t="s">
        <v>93</v>
      </c>
      <c r="E60" s="10">
        <v>26</v>
      </c>
      <c r="F60" s="11">
        <v>0.93628080000000002</v>
      </c>
    </row>
    <row r="61" spans="3:13" x14ac:dyDescent="0.25">
      <c r="C61" s="10" t="s">
        <v>27</v>
      </c>
      <c r="D61" s="10" t="s">
        <v>93</v>
      </c>
      <c r="E61" s="10">
        <v>26</v>
      </c>
      <c r="F61" s="11">
        <v>0.83853719999999998</v>
      </c>
    </row>
    <row r="62" spans="3:13" x14ac:dyDescent="0.25">
      <c r="C62" s="10" t="s">
        <v>27</v>
      </c>
      <c r="D62" s="10" t="s">
        <v>93</v>
      </c>
      <c r="E62" s="10">
        <v>26</v>
      </c>
      <c r="F62" s="11">
        <v>0.56588400000000005</v>
      </c>
    </row>
    <row r="63" spans="3:13" x14ac:dyDescent="0.25">
      <c r="C63" s="10" t="s">
        <v>27</v>
      </c>
      <c r="D63" s="10" t="s">
        <v>28</v>
      </c>
      <c r="E63" s="10">
        <v>26</v>
      </c>
      <c r="F63" s="11">
        <v>0.84882599999999997</v>
      </c>
    </row>
    <row r="64" spans="3:13" x14ac:dyDescent="0.25">
      <c r="C64" s="10" t="s">
        <v>27</v>
      </c>
      <c r="D64" s="10" t="s">
        <v>28</v>
      </c>
      <c r="E64" s="10">
        <v>26</v>
      </c>
      <c r="F64" s="11">
        <v>0.44756279999999998</v>
      </c>
    </row>
    <row r="65" spans="3:6" x14ac:dyDescent="0.25">
      <c r="C65" s="10" t="s">
        <v>21</v>
      </c>
      <c r="D65" s="10" t="s">
        <v>20</v>
      </c>
      <c r="E65" s="10">
        <v>0</v>
      </c>
      <c r="F65" s="11">
        <v>2.3201243999999999E-2</v>
      </c>
    </row>
    <row r="66" spans="3:6" x14ac:dyDescent="0.25">
      <c r="C66" s="10" t="s">
        <v>21</v>
      </c>
      <c r="D66" s="10" t="s">
        <v>109</v>
      </c>
      <c r="E66" s="10">
        <v>-0.9</v>
      </c>
      <c r="F66" s="11">
        <v>0.16564967999999999</v>
      </c>
    </row>
    <row r="67" spans="3:6" x14ac:dyDescent="0.25">
      <c r="C67" s="10" t="s">
        <v>44</v>
      </c>
      <c r="D67" s="10" t="s">
        <v>58</v>
      </c>
      <c r="E67" s="10">
        <v>0</v>
      </c>
      <c r="F67" s="11">
        <v>0.25773444000000001</v>
      </c>
    </row>
    <row r="68" spans="3:6" x14ac:dyDescent="0.25">
      <c r="C68" s="10" t="s">
        <v>44</v>
      </c>
      <c r="D68" s="10" t="s">
        <v>110</v>
      </c>
      <c r="E68" s="10">
        <v>-1.3</v>
      </c>
      <c r="F68" s="11">
        <v>0.32461163999999998</v>
      </c>
    </row>
    <row r="69" spans="3:6" x14ac:dyDescent="0.25">
      <c r="C69" s="10" t="s">
        <v>27</v>
      </c>
      <c r="D69" s="10" t="s">
        <v>28</v>
      </c>
      <c r="E69" s="10">
        <v>26</v>
      </c>
      <c r="F69" s="11">
        <v>2.6365050000000001</v>
      </c>
    </row>
    <row r="70" spans="3:6" x14ac:dyDescent="0.25">
      <c r="C70" s="10" t="s">
        <v>19</v>
      </c>
      <c r="D70" s="10" t="s">
        <v>33</v>
      </c>
      <c r="E70" s="10">
        <v>26</v>
      </c>
      <c r="F70" s="11">
        <v>0.12861</v>
      </c>
    </row>
  </sheetData>
  <mergeCells count="3">
    <mergeCell ref="AI6:AJ6"/>
    <mergeCell ref="AI7:AJ7"/>
    <mergeCell ref="AR7:AR10"/>
  </mergeCells>
  <pageMargins left="0.7" right="0.7" top="0.75" bottom="0.75" header="0.51180555555555496" footer="0.51180555555555496"/>
  <pageSetup paperSize="0" scale="0" firstPageNumber="0" orientation="portrait" usePrinterDefaults="0" horizontalDpi="0" verticalDpi="0" copie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9"/>
  <sheetViews>
    <sheetView tabSelected="1" workbookViewId="0">
      <selection activeCell="I2" sqref="I2"/>
    </sheetView>
  </sheetViews>
  <sheetFormatPr defaultRowHeight="15" x14ac:dyDescent="0.25"/>
  <cols>
    <col min="1" max="16384" width="9.140625" style="57"/>
  </cols>
  <sheetData>
    <row r="1" spans="1:9" x14ac:dyDescent="0.25">
      <c r="B1" s="57" t="s">
        <v>266</v>
      </c>
      <c r="H1" s="57" t="s">
        <v>267</v>
      </c>
      <c r="I1" s="57">
        <v>0.23</v>
      </c>
    </row>
    <row r="2" spans="1:9" x14ac:dyDescent="0.25">
      <c r="A2" s="57" t="s">
        <v>115</v>
      </c>
      <c r="B2" s="57" t="s">
        <v>131</v>
      </c>
      <c r="C2" s="57" t="s">
        <v>265</v>
      </c>
      <c r="H2" s="57" t="s">
        <v>146</v>
      </c>
      <c r="I2" s="65">
        <f>I3^10</f>
        <v>1.6760374245902678</v>
      </c>
    </row>
    <row r="3" spans="1:9" x14ac:dyDescent="0.25">
      <c r="B3" s="57">
        <f>COUNT(B5:C269)</f>
        <v>265</v>
      </c>
      <c r="H3" s="57" t="s">
        <v>264</v>
      </c>
      <c r="I3" s="57">
        <v>1.0529999999999999</v>
      </c>
    </row>
    <row r="4" spans="1:9" x14ac:dyDescent="0.25">
      <c r="B4" s="57">
        <f>COUNT(B5:B269)</f>
        <v>227</v>
      </c>
    </row>
    <row r="5" spans="1:9" x14ac:dyDescent="0.25">
      <c r="A5" s="57">
        <v>6</v>
      </c>
      <c r="B5" s="57">
        <v>0.32</v>
      </c>
      <c r="D5" s="57" t="s">
        <v>258</v>
      </c>
      <c r="E5" s="57" t="s">
        <v>194</v>
      </c>
      <c r="F5" s="57" t="s">
        <v>209</v>
      </c>
      <c r="G5" s="57">
        <v>2008</v>
      </c>
      <c r="H5" s="57">
        <v>-2.5</v>
      </c>
      <c r="I5" s="57">
        <f>I$1*I$3^$H5</f>
        <v>0.20214216278769656</v>
      </c>
    </row>
    <row r="6" spans="1:9" x14ac:dyDescent="0.25">
      <c r="A6" s="57">
        <v>9</v>
      </c>
      <c r="B6" s="57">
        <v>0.23</v>
      </c>
      <c r="D6" s="57" t="s">
        <v>258</v>
      </c>
      <c r="E6" s="57" t="s">
        <v>194</v>
      </c>
      <c r="F6" s="57" t="s">
        <v>209</v>
      </c>
      <c r="G6" s="57">
        <v>2008</v>
      </c>
      <c r="H6" s="57">
        <f>H5+2.5</f>
        <v>0</v>
      </c>
      <c r="I6" s="57">
        <f>I$1*I$3^$H6</f>
        <v>0.23</v>
      </c>
    </row>
    <row r="7" spans="1:9" x14ac:dyDescent="0.25">
      <c r="A7" s="57">
        <v>12</v>
      </c>
      <c r="B7" s="57">
        <v>0.68</v>
      </c>
      <c r="D7" s="57" t="s">
        <v>258</v>
      </c>
      <c r="E7" s="57" t="s">
        <v>194</v>
      </c>
      <c r="F7" s="57" t="s">
        <v>209</v>
      </c>
      <c r="G7" s="57">
        <v>2008</v>
      </c>
      <c r="H7" s="57">
        <f>H6+2.5</f>
        <v>2.5</v>
      </c>
      <c r="I7" s="57">
        <f>I$1*I$3^$H7</f>
        <v>0.26169701199625123</v>
      </c>
    </row>
    <row r="8" spans="1:9" x14ac:dyDescent="0.25">
      <c r="A8" s="57">
        <v>15</v>
      </c>
      <c r="B8" s="57">
        <v>0.95</v>
      </c>
      <c r="D8" s="57" t="s">
        <v>258</v>
      </c>
      <c r="E8" s="57" t="s">
        <v>194</v>
      </c>
      <c r="F8" s="57" t="s">
        <v>209</v>
      </c>
      <c r="G8" s="57">
        <v>2008</v>
      </c>
      <c r="H8" s="57">
        <f>H7+2.5</f>
        <v>5</v>
      </c>
      <c r="I8" s="57">
        <f>I$1*I$3^$H8</f>
        <v>0.29776228733811333</v>
      </c>
    </row>
    <row r="9" spans="1:9" x14ac:dyDescent="0.25">
      <c r="A9" s="57">
        <v>15</v>
      </c>
      <c r="B9" s="57">
        <v>0.99</v>
      </c>
      <c r="D9" s="57" t="s">
        <v>258</v>
      </c>
      <c r="E9" s="57" t="s">
        <v>194</v>
      </c>
      <c r="F9" s="57" t="s">
        <v>209</v>
      </c>
      <c r="G9" s="57">
        <v>2008</v>
      </c>
      <c r="H9" s="57">
        <f>H8+2.5</f>
        <v>7.5</v>
      </c>
      <c r="I9" s="57">
        <f>I$1*I$3^$H9</f>
        <v>0.33879782991979757</v>
      </c>
    </row>
    <row r="10" spans="1:9" x14ac:dyDescent="0.25">
      <c r="A10" s="57">
        <v>20</v>
      </c>
      <c r="B10" s="57">
        <v>1.38</v>
      </c>
      <c r="D10" s="57" t="s">
        <v>258</v>
      </c>
      <c r="E10" s="57" t="s">
        <v>194</v>
      </c>
      <c r="F10" s="57" t="s">
        <v>209</v>
      </c>
      <c r="G10" s="57">
        <v>2008</v>
      </c>
      <c r="H10" s="57">
        <f>H9+2.5</f>
        <v>10</v>
      </c>
      <c r="I10" s="57">
        <f>I$1*I$3^$H10</f>
        <v>0.38548860765576159</v>
      </c>
    </row>
    <row r="11" spans="1:9" x14ac:dyDescent="0.25">
      <c r="A11" s="57">
        <v>20</v>
      </c>
      <c r="B11" s="57">
        <v>1.62</v>
      </c>
      <c r="D11" s="57" t="s">
        <v>258</v>
      </c>
      <c r="E11" s="57" t="s">
        <v>194</v>
      </c>
      <c r="F11" s="57" t="s">
        <v>209</v>
      </c>
      <c r="G11" s="57">
        <v>2008</v>
      </c>
      <c r="H11" s="57">
        <f>H10+2.5</f>
        <v>12.5</v>
      </c>
      <c r="I11" s="57">
        <f>I$1*I$3^$H11</f>
        <v>0.43861398600916524</v>
      </c>
    </row>
    <row r="12" spans="1:9" x14ac:dyDescent="0.25">
      <c r="A12" s="57">
        <v>25</v>
      </c>
      <c r="C12" s="57">
        <v>0.81</v>
      </c>
      <c r="D12" s="57" t="s">
        <v>258</v>
      </c>
      <c r="E12" s="57" t="s">
        <v>194</v>
      </c>
      <c r="F12" s="57" t="s">
        <v>209</v>
      </c>
      <c r="G12" s="57">
        <v>2008</v>
      </c>
      <c r="H12" s="57">
        <f>H11+2.5</f>
        <v>15</v>
      </c>
      <c r="I12" s="57">
        <f>I$1*I$3^$H12</f>
        <v>0.49906073721027872</v>
      </c>
    </row>
    <row r="13" spans="1:9" x14ac:dyDescent="0.25">
      <c r="A13" s="57">
        <v>12</v>
      </c>
      <c r="B13" s="57">
        <v>0.21</v>
      </c>
      <c r="D13" s="57" t="s">
        <v>258</v>
      </c>
      <c r="E13" s="57" t="s">
        <v>194</v>
      </c>
      <c r="F13" s="57" t="s">
        <v>209</v>
      </c>
      <c r="G13" s="57">
        <v>2008</v>
      </c>
      <c r="H13" s="57">
        <f>H12+2.5</f>
        <v>17.5</v>
      </c>
      <c r="I13" s="57">
        <f>I$1*I$3^$H13</f>
        <v>0.5678378423155489</v>
      </c>
    </row>
    <row r="14" spans="1:9" x14ac:dyDescent="0.25">
      <c r="A14" s="57">
        <v>15</v>
      </c>
      <c r="B14" s="57">
        <v>0.62</v>
      </c>
      <c r="D14" s="57" t="s">
        <v>258</v>
      </c>
      <c r="E14" s="57" t="s">
        <v>194</v>
      </c>
      <c r="F14" s="57" t="s">
        <v>209</v>
      </c>
      <c r="G14" s="57">
        <v>2008</v>
      </c>
      <c r="H14" s="57">
        <f>H13+2.5</f>
        <v>20</v>
      </c>
      <c r="I14" s="57">
        <f>I$1*I$3^$H14</f>
        <v>0.64609333318425088</v>
      </c>
    </row>
    <row r="15" spans="1:9" x14ac:dyDescent="0.25">
      <c r="A15" s="57">
        <v>15</v>
      </c>
      <c r="B15" s="57">
        <v>0.65</v>
      </c>
      <c r="D15" s="57" t="s">
        <v>258</v>
      </c>
      <c r="E15" s="57" t="s">
        <v>194</v>
      </c>
      <c r="F15" s="57" t="s">
        <v>209</v>
      </c>
      <c r="G15" s="57">
        <v>2008</v>
      </c>
      <c r="H15" s="57">
        <f>H14+2.5</f>
        <v>22.5</v>
      </c>
      <c r="I15" s="57">
        <f>I$1*I$3^$H15</f>
        <v>0.73513345550007292</v>
      </c>
    </row>
    <row r="16" spans="1:9" x14ac:dyDescent="0.25">
      <c r="A16" s="57">
        <v>20</v>
      </c>
      <c r="B16" s="57">
        <v>0.81</v>
      </c>
      <c r="D16" s="57" t="s">
        <v>258</v>
      </c>
      <c r="E16" s="57" t="s">
        <v>194</v>
      </c>
      <c r="F16" s="57" t="s">
        <v>209</v>
      </c>
      <c r="G16" s="57">
        <v>2008</v>
      </c>
      <c r="H16" s="57">
        <f>H15+2.5</f>
        <v>25</v>
      </c>
      <c r="I16" s="57">
        <f>I$1*I$3^$H16</f>
        <v>0.83644447270803624</v>
      </c>
    </row>
    <row r="17" spans="1:9" x14ac:dyDescent="0.25">
      <c r="A17" s="57">
        <v>20</v>
      </c>
      <c r="B17" s="57">
        <v>0.72</v>
      </c>
      <c r="D17" s="57" t="s">
        <v>258</v>
      </c>
      <c r="E17" s="57" t="s">
        <v>194</v>
      </c>
      <c r="F17" s="57" t="s">
        <v>209</v>
      </c>
      <c r="G17" s="57">
        <v>2008</v>
      </c>
      <c r="H17" s="57">
        <f>H16+2.5</f>
        <v>27.5</v>
      </c>
      <c r="I17" s="57">
        <f>I$1*I$3^$H17</f>
        <v>0.95171747481944702</v>
      </c>
    </row>
    <row r="18" spans="1:9" x14ac:dyDescent="0.25">
      <c r="A18" s="57">
        <v>25</v>
      </c>
      <c r="B18" s="57">
        <v>0.89</v>
      </c>
      <c r="D18" s="57" t="s">
        <v>258</v>
      </c>
      <c r="E18" s="57" t="s">
        <v>194</v>
      </c>
      <c r="F18" s="57" t="s">
        <v>209</v>
      </c>
      <c r="G18" s="57">
        <v>2008</v>
      </c>
    </row>
    <row r="19" spans="1:9" x14ac:dyDescent="0.25">
      <c r="A19" s="57">
        <v>9</v>
      </c>
      <c r="B19" s="57">
        <v>0.02</v>
      </c>
      <c r="D19" s="57" t="s">
        <v>258</v>
      </c>
      <c r="E19" s="57" t="s">
        <v>194</v>
      </c>
      <c r="F19" s="57" t="s">
        <v>209</v>
      </c>
      <c r="G19" s="57">
        <v>2008</v>
      </c>
    </row>
    <row r="20" spans="1:9" x14ac:dyDescent="0.25">
      <c r="A20" s="57">
        <v>12</v>
      </c>
      <c r="B20" s="57">
        <v>0.35</v>
      </c>
      <c r="D20" s="57" t="s">
        <v>258</v>
      </c>
      <c r="E20" s="57" t="s">
        <v>194</v>
      </c>
      <c r="F20" s="57" t="s">
        <v>209</v>
      </c>
      <c r="G20" s="57">
        <v>2008</v>
      </c>
    </row>
    <row r="21" spans="1:9" x14ac:dyDescent="0.25">
      <c r="A21" s="57">
        <v>15</v>
      </c>
      <c r="B21" s="57">
        <v>0.38</v>
      </c>
      <c r="D21" s="57" t="s">
        <v>258</v>
      </c>
      <c r="E21" s="57" t="s">
        <v>194</v>
      </c>
      <c r="F21" s="57" t="s">
        <v>209</v>
      </c>
      <c r="G21" s="57">
        <v>2008</v>
      </c>
    </row>
    <row r="22" spans="1:9" x14ac:dyDescent="0.25">
      <c r="A22" s="57">
        <v>15</v>
      </c>
      <c r="B22" s="57">
        <v>0.41</v>
      </c>
      <c r="D22" s="57" t="s">
        <v>258</v>
      </c>
      <c r="E22" s="57" t="s">
        <v>194</v>
      </c>
      <c r="F22" s="57" t="s">
        <v>209</v>
      </c>
      <c r="G22" s="57">
        <v>2008</v>
      </c>
    </row>
    <row r="23" spans="1:9" x14ac:dyDescent="0.25">
      <c r="A23" s="57">
        <v>20</v>
      </c>
      <c r="B23" s="57">
        <v>0.44</v>
      </c>
      <c r="D23" s="57" t="s">
        <v>258</v>
      </c>
      <c r="E23" s="57" t="s">
        <v>194</v>
      </c>
      <c r="F23" s="57" t="s">
        <v>209</v>
      </c>
      <c r="G23" s="57">
        <v>2008</v>
      </c>
    </row>
    <row r="24" spans="1:9" x14ac:dyDescent="0.25">
      <c r="A24" s="57">
        <v>20</v>
      </c>
      <c r="B24" s="57">
        <v>0.21</v>
      </c>
      <c r="D24" s="57" t="s">
        <v>258</v>
      </c>
      <c r="E24" s="57" t="s">
        <v>194</v>
      </c>
      <c r="F24" s="57" t="s">
        <v>209</v>
      </c>
      <c r="G24" s="57">
        <v>2008</v>
      </c>
    </row>
    <row r="25" spans="1:9" x14ac:dyDescent="0.25">
      <c r="A25" s="57">
        <v>6</v>
      </c>
      <c r="B25" s="57">
        <v>0.14000000000000001</v>
      </c>
      <c r="D25" s="57" t="s">
        <v>258</v>
      </c>
      <c r="E25" s="57" t="s">
        <v>194</v>
      </c>
      <c r="F25" s="57" t="s">
        <v>209</v>
      </c>
      <c r="G25" s="57">
        <v>2008</v>
      </c>
    </row>
    <row r="26" spans="1:9" x14ac:dyDescent="0.25">
      <c r="A26" s="57">
        <v>12</v>
      </c>
      <c r="B26" s="57">
        <v>0.35</v>
      </c>
      <c r="D26" s="57" t="s">
        <v>258</v>
      </c>
      <c r="E26" s="57" t="s">
        <v>194</v>
      </c>
      <c r="F26" s="57" t="s">
        <v>209</v>
      </c>
      <c r="G26" s="57">
        <v>2008</v>
      </c>
    </row>
    <row r="27" spans="1:9" x14ac:dyDescent="0.25">
      <c r="A27" s="57">
        <v>15</v>
      </c>
      <c r="B27" s="57">
        <v>0.37</v>
      </c>
      <c r="D27" s="57" t="s">
        <v>258</v>
      </c>
      <c r="E27" s="57" t="s">
        <v>194</v>
      </c>
      <c r="F27" s="57" t="s">
        <v>209</v>
      </c>
      <c r="G27" s="57">
        <v>2008</v>
      </c>
    </row>
    <row r="28" spans="1:9" x14ac:dyDescent="0.25">
      <c r="A28" s="57">
        <v>15</v>
      </c>
      <c r="B28" s="57">
        <v>0.41</v>
      </c>
      <c r="D28" s="57" t="s">
        <v>258</v>
      </c>
      <c r="E28" s="57" t="s">
        <v>194</v>
      </c>
      <c r="F28" s="57" t="s">
        <v>209</v>
      </c>
      <c r="G28" s="57">
        <v>2008</v>
      </c>
    </row>
    <row r="29" spans="1:9" x14ac:dyDescent="0.25">
      <c r="A29" s="57">
        <v>20</v>
      </c>
      <c r="C29" s="57">
        <v>0.36</v>
      </c>
      <c r="D29" s="57" t="s">
        <v>258</v>
      </c>
      <c r="E29" s="57" t="s">
        <v>194</v>
      </c>
      <c r="F29" s="57" t="s">
        <v>209</v>
      </c>
      <c r="G29" s="57">
        <v>2008</v>
      </c>
    </row>
    <row r="30" spans="1:9" x14ac:dyDescent="0.25">
      <c r="A30" s="57">
        <v>20</v>
      </c>
      <c r="C30" s="57">
        <v>0.31</v>
      </c>
      <c r="D30" s="57" t="s">
        <v>258</v>
      </c>
      <c r="E30" s="57" t="s">
        <v>194</v>
      </c>
      <c r="F30" s="57" t="s">
        <v>209</v>
      </c>
      <c r="G30" s="57">
        <v>2008</v>
      </c>
    </row>
    <row r="31" spans="1:9" x14ac:dyDescent="0.25">
      <c r="A31" s="57">
        <v>9</v>
      </c>
      <c r="B31" s="57">
        <v>0.02</v>
      </c>
      <c r="D31" s="57" t="s">
        <v>258</v>
      </c>
      <c r="E31" s="57" t="s">
        <v>194</v>
      </c>
      <c r="F31" s="57" t="s">
        <v>209</v>
      </c>
      <c r="G31" s="57">
        <v>2008</v>
      </c>
    </row>
    <row r="32" spans="1:9" x14ac:dyDescent="0.25">
      <c r="A32" s="57">
        <v>12</v>
      </c>
      <c r="B32" s="57">
        <v>0.56999999999999995</v>
      </c>
      <c r="D32" s="57" t="s">
        <v>258</v>
      </c>
      <c r="E32" s="57" t="s">
        <v>194</v>
      </c>
      <c r="F32" s="57" t="s">
        <v>209</v>
      </c>
      <c r="G32" s="57">
        <v>2008</v>
      </c>
    </row>
    <row r="33" spans="1:7" x14ac:dyDescent="0.25">
      <c r="A33" s="57">
        <v>15</v>
      </c>
      <c r="C33" s="57">
        <v>0.31</v>
      </c>
      <c r="D33" s="57" t="s">
        <v>258</v>
      </c>
      <c r="E33" s="57" t="s">
        <v>194</v>
      </c>
      <c r="F33" s="57" t="s">
        <v>209</v>
      </c>
      <c r="G33" s="57">
        <v>2008</v>
      </c>
    </row>
    <row r="34" spans="1:7" x14ac:dyDescent="0.25">
      <c r="A34" s="57">
        <v>15</v>
      </c>
      <c r="C34" s="57">
        <v>0.33</v>
      </c>
      <c r="D34" s="57" t="s">
        <v>258</v>
      </c>
      <c r="E34" s="57" t="s">
        <v>194</v>
      </c>
      <c r="F34" s="57" t="s">
        <v>209</v>
      </c>
      <c r="G34" s="57">
        <v>2008</v>
      </c>
    </row>
    <row r="35" spans="1:7" x14ac:dyDescent="0.25">
      <c r="A35" s="57">
        <v>20</v>
      </c>
      <c r="C35" s="57">
        <v>0.31</v>
      </c>
      <c r="D35" s="57" t="s">
        <v>258</v>
      </c>
      <c r="E35" s="57" t="s">
        <v>194</v>
      </c>
      <c r="F35" s="57" t="s">
        <v>209</v>
      </c>
      <c r="G35" s="57">
        <v>2008</v>
      </c>
    </row>
    <row r="36" spans="1:7" x14ac:dyDescent="0.25">
      <c r="A36" s="57">
        <v>20</v>
      </c>
      <c r="C36" s="57">
        <v>0.2</v>
      </c>
      <c r="D36" s="57" t="s">
        <v>258</v>
      </c>
      <c r="E36" s="57" t="s">
        <v>194</v>
      </c>
      <c r="F36" s="57" t="s">
        <v>209</v>
      </c>
      <c r="G36" s="57">
        <v>2008</v>
      </c>
    </row>
    <row r="37" spans="1:7" x14ac:dyDescent="0.25">
      <c r="A37" s="57">
        <v>25</v>
      </c>
      <c r="C37" s="57">
        <v>0.32</v>
      </c>
      <c r="D37" s="57" t="s">
        <v>258</v>
      </c>
      <c r="E37" s="57" t="s">
        <v>194</v>
      </c>
      <c r="F37" s="57" t="s">
        <v>209</v>
      </c>
      <c r="G37" s="57">
        <v>2008</v>
      </c>
    </row>
    <row r="38" spans="1:7" x14ac:dyDescent="0.25">
      <c r="A38" s="57">
        <v>17</v>
      </c>
      <c r="B38" s="57">
        <v>0.99</v>
      </c>
      <c r="D38" s="57" t="s">
        <v>247</v>
      </c>
      <c r="E38" s="57" t="s">
        <v>194</v>
      </c>
      <c r="F38" s="57" t="s">
        <v>193</v>
      </c>
      <c r="G38" s="57">
        <v>1996</v>
      </c>
    </row>
    <row r="39" spans="1:7" x14ac:dyDescent="0.25">
      <c r="A39" s="57">
        <v>11.67</v>
      </c>
      <c r="B39" s="57">
        <v>0.25</v>
      </c>
      <c r="D39" s="57" t="s">
        <v>263</v>
      </c>
      <c r="E39" s="57">
        <v>1976</v>
      </c>
    </row>
    <row r="40" spans="1:7" x14ac:dyDescent="0.25">
      <c r="A40" s="57">
        <v>14.97</v>
      </c>
      <c r="B40" s="57">
        <v>0.43</v>
      </c>
      <c r="D40" s="57" t="s">
        <v>263</v>
      </c>
      <c r="E40" s="57">
        <v>1976</v>
      </c>
    </row>
    <row r="41" spans="1:7" x14ac:dyDescent="0.25">
      <c r="A41" s="57">
        <v>15.83</v>
      </c>
      <c r="B41" s="57">
        <v>0.37</v>
      </c>
      <c r="D41" s="57" t="s">
        <v>263</v>
      </c>
      <c r="E41" s="57">
        <v>1976</v>
      </c>
    </row>
    <row r="42" spans="1:7" x14ac:dyDescent="0.25">
      <c r="A42" s="57">
        <v>17.48</v>
      </c>
      <c r="B42" s="57">
        <v>0.44</v>
      </c>
      <c r="D42" s="57" t="s">
        <v>263</v>
      </c>
      <c r="E42" s="57">
        <v>1976</v>
      </c>
    </row>
    <row r="43" spans="1:7" x14ac:dyDescent="0.25">
      <c r="A43" s="57">
        <v>18.95</v>
      </c>
      <c r="B43" s="57">
        <v>0.56999999999999995</v>
      </c>
      <c r="D43" s="57" t="s">
        <v>263</v>
      </c>
      <c r="E43" s="57">
        <v>1976</v>
      </c>
    </row>
    <row r="44" spans="1:7" x14ac:dyDescent="0.25">
      <c r="A44" s="57">
        <v>18.98</v>
      </c>
      <c r="B44" s="57">
        <v>0.48</v>
      </c>
      <c r="D44" s="57" t="s">
        <v>263</v>
      </c>
      <c r="E44" s="57">
        <v>1976</v>
      </c>
    </row>
    <row r="45" spans="1:7" x14ac:dyDescent="0.25">
      <c r="A45" s="57">
        <v>20.64</v>
      </c>
      <c r="C45" s="57">
        <v>0.55000000000000004</v>
      </c>
      <c r="D45" s="57" t="s">
        <v>263</v>
      </c>
      <c r="E45" s="57">
        <v>1976</v>
      </c>
    </row>
    <row r="46" spans="1:7" x14ac:dyDescent="0.25">
      <c r="A46" s="57">
        <v>22.16</v>
      </c>
      <c r="C46" s="57">
        <v>0.53</v>
      </c>
      <c r="D46" s="57" t="s">
        <v>263</v>
      </c>
      <c r="E46" s="57">
        <v>1976</v>
      </c>
    </row>
    <row r="47" spans="1:7" x14ac:dyDescent="0.25">
      <c r="A47" s="57">
        <v>22.49</v>
      </c>
      <c r="C47" s="57">
        <v>0.53</v>
      </c>
      <c r="D47" s="57" t="s">
        <v>263</v>
      </c>
      <c r="E47" s="57">
        <v>1976</v>
      </c>
    </row>
    <row r="48" spans="1:7" x14ac:dyDescent="0.25">
      <c r="A48" s="57">
        <v>24.58</v>
      </c>
      <c r="C48" s="57">
        <v>0.34</v>
      </c>
      <c r="D48" s="57" t="s">
        <v>263</v>
      </c>
      <c r="E48" s="57">
        <v>1976</v>
      </c>
    </row>
    <row r="49" spans="1:13" x14ac:dyDescent="0.25">
      <c r="A49" s="57">
        <v>27.14</v>
      </c>
      <c r="C49" s="57">
        <v>0.22</v>
      </c>
      <c r="D49" s="57" t="s">
        <v>263</v>
      </c>
      <c r="E49" s="57">
        <v>1976</v>
      </c>
    </row>
    <row r="50" spans="1:13" x14ac:dyDescent="0.25">
      <c r="A50" s="57">
        <v>10</v>
      </c>
      <c r="B50" s="57">
        <v>0.8</v>
      </c>
      <c r="D50" s="57" t="s">
        <v>262</v>
      </c>
      <c r="E50" s="57" t="s">
        <v>194</v>
      </c>
      <c r="F50" s="57" t="s">
        <v>209</v>
      </c>
      <c r="G50" s="57">
        <v>1994</v>
      </c>
    </row>
    <row r="51" spans="1:13" x14ac:dyDescent="0.25">
      <c r="A51" s="57">
        <v>10</v>
      </c>
      <c r="B51" s="57">
        <v>0.81</v>
      </c>
      <c r="D51" s="57" t="s">
        <v>262</v>
      </c>
      <c r="E51" s="57" t="s">
        <v>194</v>
      </c>
      <c r="F51" s="57" t="s">
        <v>209</v>
      </c>
      <c r="G51" s="57">
        <v>1994</v>
      </c>
    </row>
    <row r="52" spans="1:13" x14ac:dyDescent="0.25">
      <c r="A52" s="57">
        <v>15</v>
      </c>
      <c r="B52" s="57">
        <v>0.89</v>
      </c>
      <c r="D52" s="57" t="s">
        <v>262</v>
      </c>
      <c r="E52" s="57" t="s">
        <v>194</v>
      </c>
      <c r="F52" s="57" t="s">
        <v>209</v>
      </c>
      <c r="G52" s="57">
        <v>1994</v>
      </c>
    </row>
    <row r="53" spans="1:13" x14ac:dyDescent="0.25">
      <c r="A53" s="57">
        <v>16</v>
      </c>
      <c r="B53" s="57">
        <v>0.47</v>
      </c>
      <c r="D53" s="57" t="s">
        <v>226</v>
      </c>
      <c r="E53" s="57">
        <v>1982</v>
      </c>
      <c r="F53" s="57" t="s">
        <v>178</v>
      </c>
      <c r="G53" s="57" t="s">
        <v>177</v>
      </c>
      <c r="H53" s="57" t="s">
        <v>259</v>
      </c>
    </row>
    <row r="54" spans="1:13" x14ac:dyDescent="0.25">
      <c r="A54" s="57">
        <v>16</v>
      </c>
      <c r="B54" s="57">
        <v>0.36</v>
      </c>
      <c r="D54" s="57" t="s">
        <v>226</v>
      </c>
      <c r="E54" s="57">
        <v>1982</v>
      </c>
      <c r="F54" s="57" t="s">
        <v>178</v>
      </c>
      <c r="G54" s="57" t="s">
        <v>177</v>
      </c>
      <c r="H54" s="57" t="s">
        <v>259</v>
      </c>
    </row>
    <row r="55" spans="1:13" x14ac:dyDescent="0.25">
      <c r="A55" s="57">
        <v>20</v>
      </c>
      <c r="B55" s="57">
        <v>1.8</v>
      </c>
      <c r="D55" s="57" t="s">
        <v>226</v>
      </c>
      <c r="E55" s="57">
        <v>1984</v>
      </c>
    </row>
    <row r="56" spans="1:13" x14ac:dyDescent="0.25">
      <c r="A56" s="57">
        <v>20</v>
      </c>
      <c r="B56" s="57">
        <v>1.87</v>
      </c>
      <c r="D56" s="57" t="s">
        <v>226</v>
      </c>
      <c r="E56" s="57">
        <v>1984</v>
      </c>
    </row>
    <row r="57" spans="1:13" x14ac:dyDescent="0.25">
      <c r="A57" s="57">
        <v>20</v>
      </c>
      <c r="B57" s="57">
        <v>1.53</v>
      </c>
      <c r="D57" s="57" t="s">
        <v>226</v>
      </c>
      <c r="E57" s="57">
        <v>1984</v>
      </c>
    </row>
    <row r="58" spans="1:13" x14ac:dyDescent="0.25">
      <c r="A58" s="57">
        <v>20</v>
      </c>
      <c r="B58" s="57">
        <v>1.1399999999999999</v>
      </c>
      <c r="D58" s="57" t="s">
        <v>226</v>
      </c>
      <c r="E58" s="57">
        <v>1984</v>
      </c>
    </row>
    <row r="59" spans="1:13" x14ac:dyDescent="0.25">
      <c r="A59" s="57">
        <v>24</v>
      </c>
      <c r="B59" s="57">
        <v>0.3</v>
      </c>
      <c r="D59" s="57" t="s">
        <v>226</v>
      </c>
      <c r="E59" s="57" t="s">
        <v>180</v>
      </c>
      <c r="F59" s="57" t="s">
        <v>261</v>
      </c>
      <c r="G59" s="57">
        <v>1981</v>
      </c>
      <c r="H59" s="57" t="s">
        <v>214</v>
      </c>
      <c r="I59" s="57" t="s">
        <v>213</v>
      </c>
      <c r="J59" s="57" t="s">
        <v>189</v>
      </c>
      <c r="K59" s="57" t="s">
        <v>212</v>
      </c>
      <c r="L59" s="57" t="s">
        <v>188</v>
      </c>
      <c r="M59" s="57" t="s">
        <v>260</v>
      </c>
    </row>
    <row r="60" spans="1:13" x14ac:dyDescent="0.25">
      <c r="A60" s="57">
        <v>24</v>
      </c>
      <c r="B60" s="57">
        <v>0.81</v>
      </c>
      <c r="D60" s="57" t="s">
        <v>226</v>
      </c>
      <c r="E60" s="57" t="s">
        <v>180</v>
      </c>
      <c r="F60" s="57" t="s">
        <v>261</v>
      </c>
      <c r="G60" s="57">
        <v>1981</v>
      </c>
      <c r="H60" s="57" t="s">
        <v>214</v>
      </c>
      <c r="I60" s="57" t="s">
        <v>213</v>
      </c>
      <c r="J60" s="57" t="s">
        <v>189</v>
      </c>
      <c r="K60" s="57" t="s">
        <v>212</v>
      </c>
      <c r="L60" s="57" t="s">
        <v>188</v>
      </c>
      <c r="M60" s="57" t="s">
        <v>260</v>
      </c>
    </row>
    <row r="61" spans="1:13" x14ac:dyDescent="0.25">
      <c r="A61" s="57">
        <v>24</v>
      </c>
      <c r="B61" s="57">
        <v>0.72</v>
      </c>
      <c r="D61" s="57" t="s">
        <v>226</v>
      </c>
      <c r="E61" s="57" t="s">
        <v>180</v>
      </c>
      <c r="F61" s="57" t="s">
        <v>261</v>
      </c>
      <c r="G61" s="57">
        <v>1981</v>
      </c>
      <c r="H61" s="57" t="s">
        <v>214</v>
      </c>
      <c r="I61" s="57" t="s">
        <v>213</v>
      </c>
      <c r="J61" s="57" t="s">
        <v>189</v>
      </c>
      <c r="K61" s="57" t="s">
        <v>212</v>
      </c>
      <c r="L61" s="57" t="s">
        <v>188</v>
      </c>
      <c r="M61" s="57" t="s">
        <v>260</v>
      </c>
    </row>
    <row r="62" spans="1:13" x14ac:dyDescent="0.25">
      <c r="A62" s="57">
        <v>24</v>
      </c>
      <c r="B62" s="57">
        <v>0.75</v>
      </c>
      <c r="D62" s="57" t="s">
        <v>226</v>
      </c>
      <c r="E62" s="57" t="s">
        <v>180</v>
      </c>
      <c r="F62" s="57" t="s">
        <v>261</v>
      </c>
      <c r="G62" s="57">
        <v>1981</v>
      </c>
      <c r="H62" s="57" t="s">
        <v>214</v>
      </c>
      <c r="I62" s="57" t="s">
        <v>213</v>
      </c>
      <c r="J62" s="57" t="s">
        <v>189</v>
      </c>
      <c r="K62" s="57" t="s">
        <v>212</v>
      </c>
      <c r="L62" s="57" t="s">
        <v>188</v>
      </c>
      <c r="M62" s="57" t="s">
        <v>260</v>
      </c>
    </row>
    <row r="63" spans="1:13" x14ac:dyDescent="0.25">
      <c r="A63" s="57">
        <v>26</v>
      </c>
      <c r="B63" s="57">
        <v>0.7</v>
      </c>
      <c r="D63" s="57" t="s">
        <v>226</v>
      </c>
      <c r="E63" s="57">
        <v>1982</v>
      </c>
      <c r="F63" s="57" t="s">
        <v>178</v>
      </c>
      <c r="G63" s="57" t="s">
        <v>177</v>
      </c>
      <c r="H63" s="57" t="s">
        <v>259</v>
      </c>
    </row>
    <row r="64" spans="1:13" x14ac:dyDescent="0.25">
      <c r="A64" s="57">
        <v>15</v>
      </c>
      <c r="B64" s="57">
        <v>1.1000000000000001</v>
      </c>
      <c r="D64" s="57" t="s">
        <v>258</v>
      </c>
      <c r="E64" s="57" t="s">
        <v>194</v>
      </c>
      <c r="F64" s="57" t="s">
        <v>231</v>
      </c>
      <c r="G64" s="57">
        <v>1999</v>
      </c>
    </row>
    <row r="65" spans="1:11" x14ac:dyDescent="0.25">
      <c r="A65" s="57">
        <v>21</v>
      </c>
      <c r="B65" s="57">
        <v>1.85</v>
      </c>
      <c r="D65" s="57" t="s">
        <v>257</v>
      </c>
      <c r="E65" s="57" t="s">
        <v>183</v>
      </c>
      <c r="F65" s="57" t="s">
        <v>256</v>
      </c>
      <c r="G65" s="57">
        <v>1966</v>
      </c>
    </row>
    <row r="66" spans="1:11" x14ac:dyDescent="0.25">
      <c r="A66" s="57">
        <v>20</v>
      </c>
      <c r="B66" s="57">
        <v>0.55000000000000004</v>
      </c>
      <c r="D66" s="57" t="s">
        <v>255</v>
      </c>
      <c r="E66" s="57" t="s">
        <v>194</v>
      </c>
      <c r="F66" s="57" t="s">
        <v>193</v>
      </c>
      <c r="G66" s="57">
        <v>2008</v>
      </c>
      <c r="H66" s="57" t="s">
        <v>254</v>
      </c>
      <c r="I66" s="57" t="s">
        <v>214</v>
      </c>
      <c r="J66" s="57" t="s">
        <v>234</v>
      </c>
      <c r="K66" s="57" t="s">
        <v>253</v>
      </c>
    </row>
    <row r="67" spans="1:11" x14ac:dyDescent="0.25">
      <c r="A67" s="57">
        <v>24</v>
      </c>
      <c r="B67" s="57">
        <v>0.63</v>
      </c>
      <c r="D67" s="57" t="s">
        <v>255</v>
      </c>
      <c r="E67" s="57" t="s">
        <v>194</v>
      </c>
      <c r="F67" s="57" t="s">
        <v>193</v>
      </c>
      <c r="G67" s="57">
        <v>2008</v>
      </c>
      <c r="H67" s="57" t="s">
        <v>254</v>
      </c>
      <c r="I67" s="57" t="s">
        <v>214</v>
      </c>
      <c r="J67" s="57" t="s">
        <v>234</v>
      </c>
      <c r="K67" s="57" t="s">
        <v>253</v>
      </c>
    </row>
    <row r="68" spans="1:11" x14ac:dyDescent="0.25">
      <c r="A68" s="57">
        <v>18</v>
      </c>
      <c r="B68" s="57">
        <v>1.55</v>
      </c>
      <c r="D68" s="57" t="s">
        <v>252</v>
      </c>
      <c r="E68" s="57" t="s">
        <v>183</v>
      </c>
      <c r="F68" s="57" t="s">
        <v>251</v>
      </c>
      <c r="G68" s="57">
        <v>1989</v>
      </c>
    </row>
    <row r="69" spans="1:11" x14ac:dyDescent="0.25">
      <c r="A69" s="57">
        <v>18.23</v>
      </c>
      <c r="B69" s="57">
        <v>1.3</v>
      </c>
      <c r="D69" s="57" t="s">
        <v>252</v>
      </c>
      <c r="E69" s="57" t="s">
        <v>183</v>
      </c>
      <c r="F69" s="57" t="s">
        <v>251</v>
      </c>
      <c r="G69" s="57">
        <v>1989</v>
      </c>
    </row>
    <row r="70" spans="1:11" x14ac:dyDescent="0.25">
      <c r="A70" s="57">
        <v>17</v>
      </c>
      <c r="B70" s="57">
        <v>0.7</v>
      </c>
      <c r="D70" s="57" t="s">
        <v>250</v>
      </c>
      <c r="E70" s="57" t="s">
        <v>194</v>
      </c>
      <c r="F70" s="57" t="s">
        <v>209</v>
      </c>
      <c r="G70" s="57" t="s">
        <v>249</v>
      </c>
      <c r="H70" s="57" t="s">
        <v>248</v>
      </c>
    </row>
    <row r="71" spans="1:11" x14ac:dyDescent="0.25">
      <c r="A71" s="57">
        <v>17</v>
      </c>
      <c r="B71" s="57">
        <v>0.44</v>
      </c>
      <c r="D71" s="57" t="s">
        <v>250</v>
      </c>
      <c r="E71" s="57" t="s">
        <v>194</v>
      </c>
      <c r="F71" s="57" t="s">
        <v>209</v>
      </c>
      <c r="G71" s="57" t="s">
        <v>249</v>
      </c>
      <c r="H71" s="57" t="s">
        <v>248</v>
      </c>
    </row>
    <row r="72" spans="1:11" x14ac:dyDescent="0.25">
      <c r="A72" s="57">
        <v>17</v>
      </c>
      <c r="B72" s="57">
        <v>0.34</v>
      </c>
      <c r="D72" s="57" t="s">
        <v>250</v>
      </c>
      <c r="E72" s="57" t="s">
        <v>194</v>
      </c>
      <c r="F72" s="57" t="s">
        <v>209</v>
      </c>
      <c r="G72" s="57" t="s">
        <v>249</v>
      </c>
      <c r="H72" s="57" t="s">
        <v>248</v>
      </c>
    </row>
    <row r="73" spans="1:11" x14ac:dyDescent="0.25">
      <c r="A73" s="57">
        <v>17</v>
      </c>
      <c r="B73" s="57">
        <v>0.4</v>
      </c>
      <c r="D73" s="57" t="s">
        <v>250</v>
      </c>
      <c r="E73" s="57" t="s">
        <v>194</v>
      </c>
      <c r="F73" s="57" t="s">
        <v>209</v>
      </c>
      <c r="G73" s="57" t="s">
        <v>249</v>
      </c>
      <c r="H73" s="57" t="s">
        <v>248</v>
      </c>
    </row>
    <row r="74" spans="1:11" x14ac:dyDescent="0.25">
      <c r="A74" s="57">
        <v>17</v>
      </c>
      <c r="B74" s="57">
        <v>0.56000000000000005</v>
      </c>
      <c r="D74" s="57" t="s">
        <v>250</v>
      </c>
      <c r="E74" s="57" t="s">
        <v>194</v>
      </c>
      <c r="F74" s="57" t="s">
        <v>209</v>
      </c>
      <c r="G74" s="57" t="s">
        <v>249</v>
      </c>
      <c r="H74" s="57" t="s">
        <v>248</v>
      </c>
    </row>
    <row r="75" spans="1:11" x14ac:dyDescent="0.25">
      <c r="A75" s="57">
        <v>17</v>
      </c>
      <c r="B75" s="57">
        <v>0.46</v>
      </c>
      <c r="D75" s="57" t="s">
        <v>250</v>
      </c>
      <c r="E75" s="57" t="s">
        <v>194</v>
      </c>
      <c r="F75" s="57" t="s">
        <v>209</v>
      </c>
      <c r="G75" s="57" t="s">
        <v>249</v>
      </c>
      <c r="H75" s="57" t="s">
        <v>248</v>
      </c>
    </row>
    <row r="76" spans="1:11" x14ac:dyDescent="0.25">
      <c r="A76" s="57">
        <v>17</v>
      </c>
      <c r="B76" s="57">
        <v>0.47</v>
      </c>
      <c r="D76" s="57" t="s">
        <v>250</v>
      </c>
      <c r="E76" s="57" t="s">
        <v>194</v>
      </c>
      <c r="F76" s="57" t="s">
        <v>209</v>
      </c>
      <c r="G76" s="57" t="s">
        <v>249</v>
      </c>
      <c r="H76" s="57" t="s">
        <v>248</v>
      </c>
    </row>
    <row r="77" spans="1:11" x14ac:dyDescent="0.25">
      <c r="A77" s="57">
        <v>17</v>
      </c>
      <c r="B77" s="57">
        <v>0.25</v>
      </c>
      <c r="D77" s="57" t="s">
        <v>250</v>
      </c>
      <c r="E77" s="57" t="s">
        <v>194</v>
      </c>
      <c r="F77" s="57" t="s">
        <v>209</v>
      </c>
      <c r="G77" s="57" t="s">
        <v>249</v>
      </c>
      <c r="H77" s="57" t="s">
        <v>248</v>
      </c>
    </row>
    <row r="78" spans="1:11" x14ac:dyDescent="0.25">
      <c r="A78" s="57">
        <v>17</v>
      </c>
      <c r="B78" s="57">
        <v>0.19</v>
      </c>
      <c r="D78" s="57" t="s">
        <v>250</v>
      </c>
      <c r="E78" s="57" t="s">
        <v>194</v>
      </c>
      <c r="F78" s="57" t="s">
        <v>209</v>
      </c>
      <c r="G78" s="57" t="s">
        <v>249</v>
      </c>
      <c r="H78" s="57" t="s">
        <v>248</v>
      </c>
    </row>
    <row r="79" spans="1:11" x14ac:dyDescent="0.25">
      <c r="A79" s="57">
        <v>17</v>
      </c>
      <c r="B79" s="57">
        <v>0.41</v>
      </c>
      <c r="D79" s="57" t="s">
        <v>250</v>
      </c>
      <c r="E79" s="57" t="s">
        <v>194</v>
      </c>
      <c r="F79" s="57" t="s">
        <v>209</v>
      </c>
      <c r="G79" s="57" t="s">
        <v>249</v>
      </c>
      <c r="H79" s="57" t="s">
        <v>248</v>
      </c>
    </row>
    <row r="80" spans="1:11" x14ac:dyDescent="0.25">
      <c r="A80" s="57">
        <v>17</v>
      </c>
      <c r="B80" s="57">
        <v>0.49</v>
      </c>
      <c r="D80" s="57" t="s">
        <v>250</v>
      </c>
      <c r="E80" s="57" t="s">
        <v>194</v>
      </c>
      <c r="F80" s="57" t="s">
        <v>209</v>
      </c>
      <c r="G80" s="57" t="s">
        <v>249</v>
      </c>
      <c r="H80" s="57" t="s">
        <v>248</v>
      </c>
    </row>
    <row r="81" spans="1:12" x14ac:dyDescent="0.25">
      <c r="A81" s="57">
        <v>17</v>
      </c>
      <c r="B81" s="57">
        <v>0.99</v>
      </c>
      <c r="D81" s="57" t="s">
        <v>246</v>
      </c>
      <c r="E81" s="57" t="s">
        <v>180</v>
      </c>
      <c r="F81" s="57" t="s">
        <v>247</v>
      </c>
      <c r="G81" s="57">
        <v>1996</v>
      </c>
    </row>
    <row r="82" spans="1:12" x14ac:dyDescent="0.25">
      <c r="A82" s="57">
        <v>17</v>
      </c>
      <c r="B82" s="57">
        <v>0.67</v>
      </c>
      <c r="D82" s="57" t="s">
        <v>246</v>
      </c>
      <c r="E82" s="57">
        <v>1999</v>
      </c>
    </row>
    <row r="83" spans="1:12" x14ac:dyDescent="0.25">
      <c r="A83" s="57">
        <v>15</v>
      </c>
      <c r="B83" s="57">
        <v>0.38</v>
      </c>
      <c r="D83" s="57" t="s">
        <v>245</v>
      </c>
      <c r="E83" s="57" t="s">
        <v>194</v>
      </c>
      <c r="F83" s="57" t="s">
        <v>193</v>
      </c>
      <c r="G83" s="57">
        <v>2005</v>
      </c>
      <c r="H83" s="57" t="s">
        <v>214</v>
      </c>
      <c r="I83" s="57" t="s">
        <v>234</v>
      </c>
      <c r="J83" s="57" t="s">
        <v>244</v>
      </c>
    </row>
    <row r="84" spans="1:12" x14ac:dyDescent="0.25">
      <c r="A84" s="57">
        <v>15</v>
      </c>
      <c r="B84" s="57">
        <v>0.62</v>
      </c>
      <c r="D84" s="57" t="s">
        <v>245</v>
      </c>
      <c r="E84" s="57" t="s">
        <v>194</v>
      </c>
      <c r="F84" s="57" t="s">
        <v>193</v>
      </c>
      <c r="G84" s="57">
        <v>2005</v>
      </c>
      <c r="H84" s="57" t="s">
        <v>214</v>
      </c>
      <c r="I84" s="57" t="s">
        <v>234</v>
      </c>
      <c r="J84" s="57" t="s">
        <v>244</v>
      </c>
    </row>
    <row r="85" spans="1:12" x14ac:dyDescent="0.25">
      <c r="A85" s="57">
        <v>15</v>
      </c>
      <c r="B85" s="57">
        <v>0.7</v>
      </c>
      <c r="D85" s="57" t="s">
        <v>245</v>
      </c>
      <c r="E85" s="57" t="s">
        <v>194</v>
      </c>
      <c r="F85" s="57" t="s">
        <v>193</v>
      </c>
      <c r="G85" s="57">
        <v>2005</v>
      </c>
      <c r="H85" s="57" t="s">
        <v>214</v>
      </c>
      <c r="I85" s="57" t="s">
        <v>234</v>
      </c>
      <c r="J85" s="57" t="s">
        <v>244</v>
      </c>
    </row>
    <row r="86" spans="1:12" x14ac:dyDescent="0.25">
      <c r="A86" s="57">
        <v>15</v>
      </c>
      <c r="B86" s="57">
        <v>0.82</v>
      </c>
      <c r="D86" s="57" t="s">
        <v>245</v>
      </c>
      <c r="E86" s="57" t="s">
        <v>194</v>
      </c>
      <c r="F86" s="57" t="s">
        <v>193</v>
      </c>
      <c r="G86" s="57">
        <v>2005</v>
      </c>
      <c r="H86" s="57" t="s">
        <v>214</v>
      </c>
      <c r="I86" s="57" t="s">
        <v>234</v>
      </c>
      <c r="J86" s="57" t="s">
        <v>244</v>
      </c>
    </row>
    <row r="87" spans="1:12" x14ac:dyDescent="0.25">
      <c r="A87" s="57">
        <v>17</v>
      </c>
      <c r="B87" s="57">
        <v>0.48</v>
      </c>
      <c r="D87" s="57" t="s">
        <v>240</v>
      </c>
      <c r="E87" s="57" t="s">
        <v>194</v>
      </c>
      <c r="F87" s="57" t="s">
        <v>193</v>
      </c>
      <c r="G87" s="57">
        <v>2006</v>
      </c>
      <c r="H87" s="57" t="s">
        <v>243</v>
      </c>
      <c r="I87" s="57" t="s">
        <v>242</v>
      </c>
      <c r="J87" s="57" t="s">
        <v>188</v>
      </c>
      <c r="K87" s="57">
        <v>44</v>
      </c>
      <c r="L87" s="57" t="s">
        <v>241</v>
      </c>
    </row>
    <row r="88" spans="1:12" x14ac:dyDescent="0.25">
      <c r="A88" s="57">
        <v>17</v>
      </c>
      <c r="B88" s="57">
        <v>0.4</v>
      </c>
      <c r="D88" s="57" t="s">
        <v>240</v>
      </c>
      <c r="E88" s="57" t="s">
        <v>194</v>
      </c>
      <c r="F88" s="57" t="s">
        <v>193</v>
      </c>
      <c r="G88" s="57">
        <v>2006</v>
      </c>
      <c r="H88" s="57" t="s">
        <v>243</v>
      </c>
      <c r="I88" s="57" t="s">
        <v>242</v>
      </c>
      <c r="J88" s="57" t="s">
        <v>188</v>
      </c>
      <c r="K88" s="57">
        <v>44</v>
      </c>
      <c r="L88" s="57" t="s">
        <v>241</v>
      </c>
    </row>
    <row r="89" spans="1:12" x14ac:dyDescent="0.25">
      <c r="A89" s="57">
        <v>17</v>
      </c>
      <c r="B89" s="57">
        <v>0.78</v>
      </c>
      <c r="D89" s="57" t="s">
        <v>240</v>
      </c>
      <c r="E89" s="57" t="s">
        <v>194</v>
      </c>
      <c r="F89" s="57" t="s">
        <v>193</v>
      </c>
      <c r="G89" s="57">
        <v>2005</v>
      </c>
      <c r="H89" s="57" t="s">
        <v>189</v>
      </c>
      <c r="I89" s="57" t="s">
        <v>188</v>
      </c>
      <c r="J89" s="57" t="s">
        <v>187</v>
      </c>
      <c r="K89" s="57" t="s">
        <v>186</v>
      </c>
      <c r="L89" s="57" t="s">
        <v>239</v>
      </c>
    </row>
    <row r="90" spans="1:12" x14ac:dyDescent="0.25">
      <c r="A90" s="57">
        <v>5</v>
      </c>
      <c r="B90" s="57">
        <v>0.09</v>
      </c>
      <c r="D90" s="57" t="s">
        <v>238</v>
      </c>
      <c r="E90" s="57" t="s">
        <v>194</v>
      </c>
      <c r="F90" s="57" t="s">
        <v>193</v>
      </c>
      <c r="G90" s="57">
        <v>2007</v>
      </c>
      <c r="H90" s="57" t="s">
        <v>237</v>
      </c>
      <c r="I90" s="57" t="s">
        <v>236</v>
      </c>
    </row>
    <row r="91" spans="1:12" x14ac:dyDescent="0.25">
      <c r="A91" s="57">
        <v>11</v>
      </c>
      <c r="B91" s="57">
        <v>0.39</v>
      </c>
      <c r="D91" s="57" t="s">
        <v>238</v>
      </c>
      <c r="E91" s="57" t="s">
        <v>194</v>
      </c>
      <c r="F91" s="57" t="s">
        <v>193</v>
      </c>
      <c r="G91" s="57">
        <v>2007</v>
      </c>
      <c r="H91" s="57" t="s">
        <v>237</v>
      </c>
      <c r="I91" s="57" t="s">
        <v>236</v>
      </c>
    </row>
    <row r="92" spans="1:12" x14ac:dyDescent="0.25">
      <c r="A92" s="57">
        <v>15</v>
      </c>
      <c r="B92" s="57">
        <v>0.71</v>
      </c>
      <c r="D92" s="57" t="s">
        <v>238</v>
      </c>
      <c r="E92" s="57" t="s">
        <v>194</v>
      </c>
      <c r="F92" s="57" t="s">
        <v>193</v>
      </c>
      <c r="G92" s="57">
        <v>2007</v>
      </c>
      <c r="H92" s="57" t="s">
        <v>237</v>
      </c>
      <c r="I92" s="57" t="s">
        <v>236</v>
      </c>
    </row>
    <row r="93" spans="1:12" x14ac:dyDescent="0.25">
      <c r="A93" s="57">
        <v>20</v>
      </c>
      <c r="B93" s="57">
        <v>1.1599999999999999</v>
      </c>
      <c r="D93" s="57" t="s">
        <v>238</v>
      </c>
      <c r="E93" s="57" t="s">
        <v>194</v>
      </c>
      <c r="F93" s="57" t="s">
        <v>193</v>
      </c>
      <c r="G93" s="57">
        <v>2007</v>
      </c>
      <c r="H93" s="57" t="s">
        <v>237</v>
      </c>
      <c r="I93" s="57" t="s">
        <v>236</v>
      </c>
    </row>
    <row r="94" spans="1:12" x14ac:dyDescent="0.25">
      <c r="A94" s="57">
        <v>11.9</v>
      </c>
      <c r="B94" s="57">
        <v>0.33600000000000002</v>
      </c>
      <c r="D94" s="57" t="s">
        <v>235</v>
      </c>
      <c r="E94" s="57">
        <v>30</v>
      </c>
    </row>
    <row r="95" spans="1:12" x14ac:dyDescent="0.25">
      <c r="A95" s="57">
        <v>12</v>
      </c>
      <c r="B95" s="57">
        <v>4.5999999999999999E-2</v>
      </c>
      <c r="D95" s="57" t="s">
        <v>235</v>
      </c>
      <c r="E95" s="57">
        <v>30</v>
      </c>
    </row>
    <row r="96" spans="1:12" x14ac:dyDescent="0.25">
      <c r="A96" s="57">
        <v>12.2</v>
      </c>
      <c r="B96" s="57">
        <v>0.13200000000000001</v>
      </c>
      <c r="D96" s="57" t="s">
        <v>235</v>
      </c>
      <c r="E96" s="57">
        <v>30</v>
      </c>
    </row>
    <row r="97" spans="1:5" x14ac:dyDescent="0.25">
      <c r="A97" s="57">
        <v>15</v>
      </c>
      <c r="B97" s="57">
        <v>0.67400000000000004</v>
      </c>
      <c r="D97" s="57" t="s">
        <v>235</v>
      </c>
      <c r="E97" s="57">
        <v>30</v>
      </c>
    </row>
    <row r="98" spans="1:5" x14ac:dyDescent="0.25">
      <c r="A98" s="57">
        <v>16.100000000000001</v>
      </c>
      <c r="B98" s="57">
        <v>0.59799999999999998</v>
      </c>
      <c r="D98" s="57" t="s">
        <v>235</v>
      </c>
      <c r="E98" s="57">
        <v>30</v>
      </c>
    </row>
    <row r="99" spans="1:5" x14ac:dyDescent="0.25">
      <c r="A99" s="57">
        <v>16.3</v>
      </c>
      <c r="B99" s="57">
        <v>0.57799999999999996</v>
      </c>
      <c r="D99" s="57" t="s">
        <v>235</v>
      </c>
      <c r="E99" s="57">
        <v>30</v>
      </c>
    </row>
    <row r="100" spans="1:5" x14ac:dyDescent="0.25">
      <c r="A100" s="57">
        <v>17.3</v>
      </c>
      <c r="B100" s="57">
        <v>0.91400000000000003</v>
      </c>
      <c r="D100" s="57" t="s">
        <v>235</v>
      </c>
      <c r="E100" s="57">
        <v>30</v>
      </c>
    </row>
    <row r="101" spans="1:5" x14ac:dyDescent="0.25">
      <c r="A101" s="57">
        <v>23</v>
      </c>
      <c r="B101" s="57">
        <v>0.71499999999999997</v>
      </c>
      <c r="D101" s="57" t="s">
        <v>235</v>
      </c>
      <c r="E101" s="57">
        <v>30</v>
      </c>
    </row>
    <row r="102" spans="1:5" x14ac:dyDescent="0.25">
      <c r="A102" s="57">
        <v>24.1</v>
      </c>
      <c r="B102" s="57">
        <v>0.60499999999999998</v>
      </c>
      <c r="D102" s="57" t="s">
        <v>235</v>
      </c>
      <c r="E102" s="57">
        <v>30</v>
      </c>
    </row>
    <row r="103" spans="1:5" x14ac:dyDescent="0.25">
      <c r="A103" s="57">
        <v>24.8</v>
      </c>
      <c r="B103" s="57">
        <v>0.73199999999999998</v>
      </c>
      <c r="D103" s="57" t="s">
        <v>235</v>
      </c>
      <c r="E103" s="57">
        <v>30</v>
      </c>
    </row>
    <row r="104" spans="1:5" x14ac:dyDescent="0.25">
      <c r="A104" s="57">
        <v>25</v>
      </c>
      <c r="B104" s="57">
        <v>0.48199999999999998</v>
      </c>
      <c r="D104" s="57" t="s">
        <v>235</v>
      </c>
      <c r="E104" s="57">
        <v>30</v>
      </c>
    </row>
    <row r="105" spans="1:5" x14ac:dyDescent="0.25">
      <c r="A105" s="57">
        <v>25.2</v>
      </c>
      <c r="B105" s="57">
        <v>0.57799999999999996</v>
      </c>
      <c r="D105" s="57" t="s">
        <v>235</v>
      </c>
      <c r="E105" s="57">
        <v>30</v>
      </c>
    </row>
    <row r="106" spans="1:5" x14ac:dyDescent="0.25">
      <c r="A106" s="57">
        <v>25.6</v>
      </c>
      <c r="B106" s="57">
        <v>9.0999999999999998E-2</v>
      </c>
      <c r="D106" s="57" t="s">
        <v>235</v>
      </c>
      <c r="E106" s="57">
        <v>30</v>
      </c>
    </row>
    <row r="107" spans="1:5" x14ac:dyDescent="0.25">
      <c r="A107" s="57">
        <v>26.2</v>
      </c>
      <c r="C107" s="57">
        <v>0</v>
      </c>
      <c r="D107" s="57" t="s">
        <v>235</v>
      </c>
      <c r="E107" s="57">
        <v>30</v>
      </c>
    </row>
    <row r="108" spans="1:5" x14ac:dyDescent="0.25">
      <c r="A108" s="57">
        <v>26.2</v>
      </c>
      <c r="B108" s="57">
        <v>0.42499999999999999</v>
      </c>
      <c r="D108" s="57" t="s">
        <v>235</v>
      </c>
      <c r="E108" s="57">
        <v>30</v>
      </c>
    </row>
    <row r="109" spans="1:5" x14ac:dyDescent="0.25">
      <c r="A109" s="57">
        <v>26.3</v>
      </c>
      <c r="B109" s="57">
        <v>0.72699999999999998</v>
      </c>
      <c r="D109" s="57" t="s">
        <v>235</v>
      </c>
      <c r="E109" s="57">
        <v>30</v>
      </c>
    </row>
    <row r="110" spans="1:5" x14ac:dyDescent="0.25">
      <c r="A110" s="57">
        <v>27.3</v>
      </c>
      <c r="C110" s="57">
        <v>0.19</v>
      </c>
      <c r="D110" s="57" t="s">
        <v>235</v>
      </c>
      <c r="E110" s="57">
        <v>30</v>
      </c>
    </row>
    <row r="111" spans="1:5" x14ac:dyDescent="0.25">
      <c r="A111" s="57">
        <v>27.5</v>
      </c>
      <c r="C111" s="57">
        <v>0.312</v>
      </c>
      <c r="D111" s="57" t="s">
        <v>235</v>
      </c>
      <c r="E111" s="57">
        <v>30</v>
      </c>
    </row>
    <row r="112" spans="1:5" x14ac:dyDescent="0.25">
      <c r="A112" s="57">
        <v>27.8</v>
      </c>
      <c r="C112" s="57">
        <v>0.35</v>
      </c>
      <c r="D112" s="57" t="s">
        <v>235</v>
      </c>
      <c r="E112" s="57">
        <v>30</v>
      </c>
    </row>
    <row r="113" spans="1:5" x14ac:dyDescent="0.25">
      <c r="A113" s="57">
        <v>15.1</v>
      </c>
      <c r="B113" s="57">
        <v>0.34799999999999998</v>
      </c>
      <c r="D113" s="57" t="s">
        <v>235</v>
      </c>
      <c r="E113" s="57">
        <v>35</v>
      </c>
    </row>
    <row r="114" spans="1:5" x14ac:dyDescent="0.25">
      <c r="A114" s="57">
        <v>15.2</v>
      </c>
      <c r="B114" s="57">
        <v>0.29499999999999998</v>
      </c>
      <c r="D114" s="57" t="s">
        <v>235</v>
      </c>
      <c r="E114" s="57">
        <v>35</v>
      </c>
    </row>
    <row r="115" spans="1:5" x14ac:dyDescent="0.25">
      <c r="A115" s="57">
        <v>16.5</v>
      </c>
      <c r="B115" s="57">
        <v>1.01</v>
      </c>
      <c r="D115" s="57" t="s">
        <v>235</v>
      </c>
      <c r="E115" s="57">
        <v>35</v>
      </c>
    </row>
    <row r="116" spans="1:5" x14ac:dyDescent="0.25">
      <c r="A116" s="57">
        <v>19.8</v>
      </c>
      <c r="B116" s="57">
        <v>0.84499999999999997</v>
      </c>
      <c r="D116" s="57" t="s">
        <v>235</v>
      </c>
      <c r="E116" s="57">
        <v>35</v>
      </c>
    </row>
    <row r="117" spans="1:5" x14ac:dyDescent="0.25">
      <c r="A117" s="57">
        <v>21.4</v>
      </c>
      <c r="B117" s="57">
        <v>0.96199999999999997</v>
      </c>
      <c r="D117" s="57" t="s">
        <v>235</v>
      </c>
      <c r="E117" s="57">
        <v>35</v>
      </c>
    </row>
    <row r="118" spans="1:5" x14ac:dyDescent="0.25">
      <c r="A118" s="57">
        <v>21.6</v>
      </c>
      <c r="B118" s="57">
        <v>0.95799999999999996</v>
      </c>
      <c r="D118" s="57" t="s">
        <v>235</v>
      </c>
      <c r="E118" s="57">
        <v>35</v>
      </c>
    </row>
    <row r="119" spans="1:5" x14ac:dyDescent="0.25">
      <c r="A119" s="57">
        <v>22.6</v>
      </c>
      <c r="B119" s="57">
        <v>0.85199999999999998</v>
      </c>
      <c r="D119" s="57" t="s">
        <v>235</v>
      </c>
      <c r="E119" s="57">
        <v>35</v>
      </c>
    </row>
    <row r="120" spans="1:5" x14ac:dyDescent="0.25">
      <c r="A120" s="57">
        <v>24</v>
      </c>
      <c r="B120" s="57">
        <v>0.78200000000000003</v>
      </c>
      <c r="D120" s="57" t="s">
        <v>235</v>
      </c>
      <c r="E120" s="57">
        <v>35</v>
      </c>
    </row>
    <row r="121" spans="1:5" x14ac:dyDescent="0.25">
      <c r="A121" s="57">
        <v>24</v>
      </c>
      <c r="B121" s="57">
        <v>0.84</v>
      </c>
      <c r="D121" s="57" t="s">
        <v>235</v>
      </c>
      <c r="E121" s="57">
        <v>35</v>
      </c>
    </row>
    <row r="122" spans="1:5" x14ac:dyDescent="0.25">
      <c r="A122" s="57">
        <v>24</v>
      </c>
      <c r="B122" s="57">
        <v>0.76600000000000001</v>
      </c>
      <c r="D122" s="57" t="s">
        <v>235</v>
      </c>
      <c r="E122" s="57">
        <v>35</v>
      </c>
    </row>
    <row r="123" spans="1:5" x14ac:dyDescent="0.25">
      <c r="A123" s="57">
        <v>24.6</v>
      </c>
      <c r="B123" s="57">
        <v>0.73899999999999999</v>
      </c>
      <c r="D123" s="57" t="s">
        <v>235</v>
      </c>
      <c r="E123" s="57">
        <v>35</v>
      </c>
    </row>
    <row r="124" spans="1:5" x14ac:dyDescent="0.25">
      <c r="A124" s="57">
        <v>25.1</v>
      </c>
      <c r="B124" s="57">
        <v>0.49199999999999999</v>
      </c>
      <c r="D124" s="57" t="s">
        <v>235</v>
      </c>
      <c r="E124" s="57">
        <v>35</v>
      </c>
    </row>
    <row r="125" spans="1:5" x14ac:dyDescent="0.25">
      <c r="A125" s="57">
        <v>25.3</v>
      </c>
      <c r="B125" s="57">
        <v>0.92400000000000004</v>
      </c>
      <c r="D125" s="57" t="s">
        <v>235</v>
      </c>
      <c r="E125" s="57">
        <v>35</v>
      </c>
    </row>
    <row r="126" spans="1:5" x14ac:dyDescent="0.25">
      <c r="A126" s="57">
        <v>25.3</v>
      </c>
      <c r="C126" s="57">
        <v>0.78500000000000003</v>
      </c>
      <c r="D126" s="57" t="s">
        <v>235</v>
      </c>
      <c r="E126" s="57">
        <v>35</v>
      </c>
    </row>
    <row r="127" spans="1:5" x14ac:dyDescent="0.25">
      <c r="A127" s="57">
        <v>25.8</v>
      </c>
      <c r="C127" s="57">
        <v>0.69099999999999995</v>
      </c>
      <c r="D127" s="57" t="s">
        <v>235</v>
      </c>
      <c r="E127" s="57">
        <v>35</v>
      </c>
    </row>
    <row r="128" spans="1:5" x14ac:dyDescent="0.25">
      <c r="A128" s="57">
        <v>26</v>
      </c>
      <c r="C128" s="57">
        <v>0.67</v>
      </c>
      <c r="D128" s="57" t="s">
        <v>235</v>
      </c>
      <c r="E128" s="57">
        <v>35</v>
      </c>
    </row>
    <row r="129" spans="1:5" x14ac:dyDescent="0.25">
      <c r="A129" s="57">
        <v>27</v>
      </c>
      <c r="C129" s="57">
        <v>0.77800000000000002</v>
      </c>
      <c r="D129" s="57" t="s">
        <v>235</v>
      </c>
      <c r="E129" s="57">
        <v>35</v>
      </c>
    </row>
    <row r="130" spans="1:5" x14ac:dyDescent="0.25">
      <c r="A130" s="57">
        <v>28.2</v>
      </c>
      <c r="C130" s="57">
        <v>0.47299999999999998</v>
      </c>
      <c r="D130" s="57" t="s">
        <v>235</v>
      </c>
      <c r="E130" s="57">
        <v>35</v>
      </c>
    </row>
    <row r="131" spans="1:5" x14ac:dyDescent="0.25">
      <c r="A131" s="57">
        <v>12.2</v>
      </c>
      <c r="B131" s="57">
        <v>0.47</v>
      </c>
      <c r="D131" s="57" t="s">
        <v>235</v>
      </c>
      <c r="E131" s="57">
        <v>40</v>
      </c>
    </row>
    <row r="132" spans="1:5" x14ac:dyDescent="0.25">
      <c r="A132" s="57">
        <v>13.5</v>
      </c>
      <c r="B132" s="57">
        <v>0.42</v>
      </c>
      <c r="D132" s="57" t="s">
        <v>235</v>
      </c>
      <c r="E132" s="57">
        <v>40</v>
      </c>
    </row>
    <row r="133" spans="1:5" x14ac:dyDescent="0.25">
      <c r="A133" s="57">
        <v>19.100000000000001</v>
      </c>
      <c r="B133" s="57">
        <v>0.876</v>
      </c>
      <c r="D133" s="57" t="s">
        <v>235</v>
      </c>
      <c r="E133" s="57">
        <v>40</v>
      </c>
    </row>
    <row r="134" spans="1:5" x14ac:dyDescent="0.25">
      <c r="A134" s="57">
        <v>21</v>
      </c>
      <c r="B134" s="57">
        <v>0.88600000000000001</v>
      </c>
      <c r="D134" s="57" t="s">
        <v>235</v>
      </c>
      <c r="E134" s="57">
        <v>40</v>
      </c>
    </row>
    <row r="135" spans="1:5" x14ac:dyDescent="0.25">
      <c r="A135" s="57">
        <v>21.1</v>
      </c>
      <c r="B135" s="57">
        <v>0.77300000000000002</v>
      </c>
      <c r="D135" s="57" t="s">
        <v>235</v>
      </c>
      <c r="E135" s="57">
        <v>40</v>
      </c>
    </row>
    <row r="136" spans="1:5" x14ac:dyDescent="0.25">
      <c r="A136" s="57">
        <v>23.2</v>
      </c>
      <c r="B136" s="57">
        <v>0.96199999999999997</v>
      </c>
      <c r="D136" s="57" t="s">
        <v>235</v>
      </c>
      <c r="E136" s="57">
        <v>40</v>
      </c>
    </row>
    <row r="137" spans="1:5" x14ac:dyDescent="0.25">
      <c r="A137" s="57">
        <v>24.1</v>
      </c>
      <c r="B137" s="57">
        <v>0.89</v>
      </c>
      <c r="D137" s="57" t="s">
        <v>235</v>
      </c>
      <c r="E137" s="57">
        <v>40</v>
      </c>
    </row>
    <row r="138" spans="1:5" x14ac:dyDescent="0.25">
      <c r="A138" s="57">
        <v>24.7</v>
      </c>
      <c r="B138" s="57">
        <v>0.85899999999999999</v>
      </c>
      <c r="D138" s="57" t="s">
        <v>235</v>
      </c>
      <c r="E138" s="57">
        <v>40</v>
      </c>
    </row>
    <row r="139" spans="1:5" x14ac:dyDescent="0.25">
      <c r="A139" s="57">
        <v>24.9</v>
      </c>
      <c r="B139" s="57">
        <v>0.79</v>
      </c>
      <c r="D139" s="57" t="s">
        <v>235</v>
      </c>
      <c r="E139" s="57">
        <v>40</v>
      </c>
    </row>
    <row r="140" spans="1:5" x14ac:dyDescent="0.25">
      <c r="A140" s="57">
        <v>25.6</v>
      </c>
      <c r="B140" s="57">
        <v>0.71499999999999997</v>
      </c>
      <c r="D140" s="57" t="s">
        <v>235</v>
      </c>
      <c r="E140" s="57">
        <v>40</v>
      </c>
    </row>
    <row r="141" spans="1:5" x14ac:dyDescent="0.25">
      <c r="A141" s="57">
        <v>25.7</v>
      </c>
      <c r="B141" s="57">
        <v>0.97699999999999998</v>
      </c>
      <c r="D141" s="57" t="s">
        <v>235</v>
      </c>
      <c r="E141" s="57">
        <v>40</v>
      </c>
    </row>
    <row r="142" spans="1:5" x14ac:dyDescent="0.25">
      <c r="A142" s="57">
        <v>26</v>
      </c>
      <c r="B142" s="57">
        <v>0.55900000000000005</v>
      </c>
      <c r="D142" s="57" t="s">
        <v>235</v>
      </c>
      <c r="E142" s="57">
        <v>40</v>
      </c>
    </row>
    <row r="143" spans="1:5" x14ac:dyDescent="0.25">
      <c r="A143" s="57">
        <v>26.5</v>
      </c>
      <c r="B143" s="57">
        <v>1.171</v>
      </c>
      <c r="D143" s="57" t="s">
        <v>235</v>
      </c>
      <c r="E143" s="57">
        <v>40</v>
      </c>
    </row>
    <row r="144" spans="1:5" x14ac:dyDescent="0.25">
      <c r="A144" s="57">
        <v>26.6</v>
      </c>
      <c r="C144" s="57">
        <v>0.68200000000000005</v>
      </c>
      <c r="D144" s="57" t="s">
        <v>235</v>
      </c>
      <c r="E144" s="57">
        <v>40</v>
      </c>
    </row>
    <row r="145" spans="1:10" x14ac:dyDescent="0.25">
      <c r="A145" s="57">
        <v>27</v>
      </c>
      <c r="C145" s="57">
        <v>0.39600000000000002</v>
      </c>
      <c r="D145" s="57" t="s">
        <v>235</v>
      </c>
      <c r="E145" s="57">
        <v>40</v>
      </c>
    </row>
    <row r="146" spans="1:10" x14ac:dyDescent="0.25">
      <c r="A146" s="57">
        <v>28</v>
      </c>
      <c r="C146" s="57">
        <v>0.185</v>
      </c>
      <c r="D146" s="57" t="s">
        <v>235</v>
      </c>
      <c r="E146" s="57">
        <v>40</v>
      </c>
    </row>
    <row r="147" spans="1:10" x14ac:dyDescent="0.25">
      <c r="A147" s="57">
        <v>28.2</v>
      </c>
      <c r="C147" s="57">
        <v>0.60199999999999998</v>
      </c>
      <c r="D147" s="57" t="s">
        <v>235</v>
      </c>
      <c r="E147" s="57">
        <v>40</v>
      </c>
    </row>
    <row r="148" spans="1:10" x14ac:dyDescent="0.25">
      <c r="A148" s="57">
        <v>28.6</v>
      </c>
      <c r="C148" s="57">
        <v>4.5999999999999999E-2</v>
      </c>
      <c r="D148" s="57" t="s">
        <v>235</v>
      </c>
      <c r="E148" s="57">
        <v>40</v>
      </c>
    </row>
    <row r="149" spans="1:10" x14ac:dyDescent="0.25">
      <c r="A149" s="57">
        <v>17</v>
      </c>
      <c r="B149" s="57">
        <v>0.48</v>
      </c>
      <c r="D149" s="57" t="s">
        <v>232</v>
      </c>
      <c r="E149" s="57" t="s">
        <v>194</v>
      </c>
      <c r="F149" s="57" t="s">
        <v>193</v>
      </c>
      <c r="G149" s="57">
        <v>1999</v>
      </c>
      <c r="H149" s="57" t="s">
        <v>214</v>
      </c>
      <c r="I149" s="57" t="s">
        <v>234</v>
      </c>
      <c r="J149" s="57" t="s">
        <v>233</v>
      </c>
    </row>
    <row r="150" spans="1:10" x14ac:dyDescent="0.25">
      <c r="A150" s="57">
        <v>17</v>
      </c>
      <c r="B150" s="57">
        <v>0.42</v>
      </c>
      <c r="D150" s="57" t="s">
        <v>232</v>
      </c>
      <c r="E150" s="57" t="s">
        <v>194</v>
      </c>
      <c r="F150" s="57" t="s">
        <v>231</v>
      </c>
      <c r="G150" s="57">
        <v>1996</v>
      </c>
    </row>
    <row r="151" spans="1:10" x14ac:dyDescent="0.25">
      <c r="A151" s="57">
        <v>17</v>
      </c>
      <c r="B151" s="57">
        <v>0.49</v>
      </c>
      <c r="D151" s="57" t="s">
        <v>232</v>
      </c>
      <c r="E151" s="57" t="s">
        <v>194</v>
      </c>
      <c r="F151" s="57" t="s">
        <v>231</v>
      </c>
      <c r="G151" s="57">
        <v>1996</v>
      </c>
    </row>
    <row r="152" spans="1:10" x14ac:dyDescent="0.25">
      <c r="A152" s="57">
        <v>20</v>
      </c>
      <c r="B152" s="57">
        <v>0.8</v>
      </c>
      <c r="D152" s="57" t="s">
        <v>230</v>
      </c>
      <c r="E152" s="57">
        <v>1956</v>
      </c>
    </row>
    <row r="153" spans="1:10" x14ac:dyDescent="0.25">
      <c r="A153" s="57">
        <v>20</v>
      </c>
      <c r="B153" s="57">
        <v>0.7</v>
      </c>
      <c r="D153" s="57" t="s">
        <v>230</v>
      </c>
      <c r="E153" s="57">
        <v>1956</v>
      </c>
    </row>
    <row r="154" spans="1:10" x14ac:dyDescent="0.25">
      <c r="A154" s="57">
        <v>16</v>
      </c>
      <c r="B154" s="57">
        <v>0.41</v>
      </c>
      <c r="D154" s="57" t="s">
        <v>228</v>
      </c>
      <c r="E154" s="57" t="s">
        <v>180</v>
      </c>
      <c r="F154" s="57" t="s">
        <v>229</v>
      </c>
      <c r="G154" s="57">
        <v>1996</v>
      </c>
    </row>
    <row r="155" spans="1:10" x14ac:dyDescent="0.25">
      <c r="A155" s="57">
        <v>16</v>
      </c>
      <c r="B155" s="57">
        <v>0.46</v>
      </c>
      <c r="D155" s="57" t="s">
        <v>228</v>
      </c>
      <c r="E155" s="57" t="s">
        <v>180</v>
      </c>
      <c r="F155" s="57" t="s">
        <v>190</v>
      </c>
      <c r="G155" s="57">
        <v>1996</v>
      </c>
    </row>
    <row r="156" spans="1:10" x14ac:dyDescent="0.25">
      <c r="A156" s="57">
        <v>20</v>
      </c>
      <c r="B156" s="57">
        <v>1.36</v>
      </c>
      <c r="D156" s="57" t="s">
        <v>227</v>
      </c>
      <c r="E156" s="57" t="s">
        <v>183</v>
      </c>
      <c r="F156" s="57" t="s">
        <v>226</v>
      </c>
      <c r="G156" s="57">
        <v>1979</v>
      </c>
    </row>
    <row r="157" spans="1:10" x14ac:dyDescent="0.25">
      <c r="A157" s="57">
        <v>20</v>
      </c>
      <c r="B157" s="57">
        <v>1.18</v>
      </c>
      <c r="D157" s="57" t="s">
        <v>227</v>
      </c>
      <c r="E157" s="57" t="s">
        <v>183</v>
      </c>
      <c r="F157" s="57" t="s">
        <v>226</v>
      </c>
      <c r="G157" s="57">
        <v>1979</v>
      </c>
    </row>
    <row r="158" spans="1:10" x14ac:dyDescent="0.25">
      <c r="A158" s="57">
        <v>20</v>
      </c>
      <c r="B158" s="57">
        <v>0.91</v>
      </c>
      <c r="D158" s="57" t="s">
        <v>227</v>
      </c>
      <c r="E158" s="57" t="s">
        <v>183</v>
      </c>
      <c r="F158" s="57" t="s">
        <v>226</v>
      </c>
      <c r="G158" s="57">
        <v>1979</v>
      </c>
    </row>
    <row r="159" spans="1:10" x14ac:dyDescent="0.25">
      <c r="A159" s="57">
        <v>20</v>
      </c>
      <c r="B159" s="57">
        <v>1.36</v>
      </c>
      <c r="D159" s="57" t="s">
        <v>227</v>
      </c>
      <c r="E159" s="57" t="s">
        <v>183</v>
      </c>
      <c r="F159" s="57" t="s">
        <v>226</v>
      </c>
      <c r="G159" s="57">
        <v>1979</v>
      </c>
    </row>
    <row r="160" spans="1:10" x14ac:dyDescent="0.25">
      <c r="A160" s="57">
        <v>20</v>
      </c>
      <c r="B160" s="57">
        <v>1.89</v>
      </c>
      <c r="D160" s="57" t="s">
        <v>227</v>
      </c>
      <c r="E160" s="57" t="s">
        <v>183</v>
      </c>
      <c r="F160" s="57" t="s">
        <v>226</v>
      </c>
      <c r="G160" s="57">
        <v>1979</v>
      </c>
    </row>
    <row r="161" spans="1:13" x14ac:dyDescent="0.25">
      <c r="A161" s="57">
        <v>20</v>
      </c>
      <c r="B161" s="57">
        <v>1.53</v>
      </c>
      <c r="D161" s="57" t="s">
        <v>227</v>
      </c>
      <c r="E161" s="57" t="s">
        <v>183</v>
      </c>
      <c r="F161" s="57" t="s">
        <v>226</v>
      </c>
      <c r="G161" s="57">
        <v>1979</v>
      </c>
    </row>
    <row r="162" spans="1:13" x14ac:dyDescent="0.25">
      <c r="A162" s="57">
        <v>15</v>
      </c>
      <c r="B162" s="57">
        <v>0.87</v>
      </c>
      <c r="D162" s="57" t="s">
        <v>225</v>
      </c>
      <c r="E162" s="57">
        <v>1997</v>
      </c>
    </row>
    <row r="163" spans="1:13" x14ac:dyDescent="0.25">
      <c r="A163" s="57">
        <v>15</v>
      </c>
      <c r="B163" s="57">
        <v>0.87</v>
      </c>
      <c r="D163" s="57" t="s">
        <v>224</v>
      </c>
      <c r="E163" s="57">
        <v>1995</v>
      </c>
    </row>
    <row r="164" spans="1:13" x14ac:dyDescent="0.25">
      <c r="A164" s="57">
        <v>20</v>
      </c>
      <c r="B164" s="57">
        <v>1.26</v>
      </c>
      <c r="D164" s="57" t="s">
        <v>222</v>
      </c>
      <c r="E164" s="57" t="s">
        <v>183</v>
      </c>
      <c r="F164" s="57" t="s">
        <v>223</v>
      </c>
      <c r="G164" s="57">
        <v>1994</v>
      </c>
    </row>
    <row r="165" spans="1:13" x14ac:dyDescent="0.25">
      <c r="A165" s="57">
        <v>20</v>
      </c>
      <c r="B165" s="57">
        <v>2</v>
      </c>
      <c r="D165" s="57" t="s">
        <v>222</v>
      </c>
      <c r="E165" s="57" t="s">
        <v>194</v>
      </c>
      <c r="F165" s="57" t="s">
        <v>193</v>
      </c>
      <c r="G165" s="57">
        <v>1996</v>
      </c>
    </row>
    <row r="166" spans="1:13" x14ac:dyDescent="0.25">
      <c r="A166" s="57">
        <v>20</v>
      </c>
      <c r="B166" s="57">
        <v>1.93</v>
      </c>
      <c r="D166" s="57" t="s">
        <v>222</v>
      </c>
      <c r="E166" s="57" t="s">
        <v>194</v>
      </c>
      <c r="F166" s="57" t="s">
        <v>193</v>
      </c>
      <c r="G166" s="57">
        <v>1996</v>
      </c>
    </row>
    <row r="167" spans="1:13" x14ac:dyDescent="0.25">
      <c r="A167" s="57">
        <v>20</v>
      </c>
      <c r="B167" s="57">
        <v>2</v>
      </c>
      <c r="D167" s="57" t="s">
        <v>222</v>
      </c>
      <c r="E167" s="57" t="s">
        <v>194</v>
      </c>
      <c r="F167" s="57" t="s">
        <v>193</v>
      </c>
      <c r="G167" s="57">
        <v>1996</v>
      </c>
    </row>
    <row r="168" spans="1:13" x14ac:dyDescent="0.25">
      <c r="A168" s="57">
        <v>20</v>
      </c>
      <c r="B168" s="57">
        <v>1.1000000000000001</v>
      </c>
      <c r="D168" s="57" t="s">
        <v>222</v>
      </c>
      <c r="E168" s="57" t="s">
        <v>194</v>
      </c>
      <c r="F168" s="57" t="s">
        <v>193</v>
      </c>
      <c r="G168" s="57">
        <v>1996</v>
      </c>
    </row>
    <row r="169" spans="1:13" x14ac:dyDescent="0.25">
      <c r="A169" s="57">
        <v>20</v>
      </c>
      <c r="B169" s="57">
        <v>1.86</v>
      </c>
      <c r="D169" s="57" t="s">
        <v>222</v>
      </c>
      <c r="E169" s="57" t="s">
        <v>194</v>
      </c>
      <c r="F169" s="57" t="s">
        <v>193</v>
      </c>
      <c r="G169" s="57">
        <v>1996</v>
      </c>
    </row>
    <row r="170" spans="1:13" x14ac:dyDescent="0.25">
      <c r="A170" s="57">
        <v>20</v>
      </c>
      <c r="B170" s="57">
        <v>1.5</v>
      </c>
      <c r="D170" s="57" t="s">
        <v>222</v>
      </c>
      <c r="E170" s="57" t="s">
        <v>194</v>
      </c>
      <c r="F170" s="57" t="s">
        <v>193</v>
      </c>
      <c r="G170" s="57">
        <v>1996</v>
      </c>
    </row>
    <row r="171" spans="1:13" x14ac:dyDescent="0.25">
      <c r="A171" s="57">
        <v>20</v>
      </c>
      <c r="B171" s="57">
        <v>1.4</v>
      </c>
      <c r="D171" s="57" t="s">
        <v>222</v>
      </c>
      <c r="E171" s="57">
        <v>1998</v>
      </c>
    </row>
    <row r="172" spans="1:13" x14ac:dyDescent="0.25">
      <c r="A172" s="57">
        <v>20</v>
      </c>
      <c r="B172" s="57">
        <v>1.61</v>
      </c>
      <c r="D172" s="57" t="s">
        <v>222</v>
      </c>
      <c r="E172" s="57">
        <v>1999</v>
      </c>
    </row>
    <row r="173" spans="1:13" x14ac:dyDescent="0.25">
      <c r="A173" s="57">
        <v>20</v>
      </c>
      <c r="B173" s="57">
        <v>1.21</v>
      </c>
      <c r="D173" s="57" t="s">
        <v>222</v>
      </c>
      <c r="E173" s="57">
        <v>1999</v>
      </c>
    </row>
    <row r="174" spans="1:13" x14ac:dyDescent="0.25">
      <c r="A174" s="57">
        <v>21.23</v>
      </c>
      <c r="B174" s="57">
        <v>1.75</v>
      </c>
      <c r="D174" s="57" t="s">
        <v>222</v>
      </c>
      <c r="E174" s="57">
        <v>1967</v>
      </c>
    </row>
    <row r="175" spans="1:13" x14ac:dyDescent="0.25">
      <c r="A175" s="57">
        <v>18</v>
      </c>
      <c r="B175" s="57">
        <v>0.36</v>
      </c>
      <c r="D175" s="57" t="s">
        <v>221</v>
      </c>
      <c r="E175" s="57" t="s">
        <v>194</v>
      </c>
      <c r="F175" s="57" t="s">
        <v>209</v>
      </c>
      <c r="G175" s="57">
        <v>1961</v>
      </c>
      <c r="H175" s="57" t="s">
        <v>214</v>
      </c>
      <c r="I175" s="57" t="s">
        <v>220</v>
      </c>
      <c r="J175" s="57" t="s">
        <v>219</v>
      </c>
      <c r="K175" s="57" t="s">
        <v>218</v>
      </c>
      <c r="L175" s="57" t="s">
        <v>217</v>
      </c>
      <c r="M175" s="57" t="s">
        <v>216</v>
      </c>
    </row>
    <row r="176" spans="1:13" x14ac:dyDescent="0.25">
      <c r="A176" s="57">
        <v>17</v>
      </c>
      <c r="B176" s="57">
        <v>1.34</v>
      </c>
      <c r="D176" s="57" t="s">
        <v>215</v>
      </c>
      <c r="E176" s="57">
        <v>1998</v>
      </c>
    </row>
    <row r="177" spans="1:13" x14ac:dyDescent="0.25">
      <c r="A177" s="57">
        <v>17</v>
      </c>
      <c r="B177" s="57">
        <v>1.8</v>
      </c>
      <c r="D177" s="57" t="s">
        <v>215</v>
      </c>
      <c r="E177" s="57">
        <v>1998</v>
      </c>
    </row>
    <row r="178" spans="1:13" x14ac:dyDescent="0.25">
      <c r="A178" s="57">
        <v>17</v>
      </c>
      <c r="B178" s="57">
        <v>0.49</v>
      </c>
      <c r="D178" s="57" t="s">
        <v>215</v>
      </c>
      <c r="E178" s="57">
        <v>1998</v>
      </c>
    </row>
    <row r="179" spans="1:13" x14ac:dyDescent="0.25">
      <c r="A179" s="57">
        <v>17</v>
      </c>
      <c r="B179" s="57">
        <v>0.76</v>
      </c>
      <c r="D179" s="57" t="s">
        <v>215</v>
      </c>
      <c r="E179" s="57">
        <v>1998</v>
      </c>
    </row>
    <row r="180" spans="1:13" x14ac:dyDescent="0.25">
      <c r="A180" s="57">
        <v>17</v>
      </c>
      <c r="B180" s="57">
        <v>0.36</v>
      </c>
      <c r="D180" s="57" t="s">
        <v>215</v>
      </c>
      <c r="E180" s="57">
        <v>1998</v>
      </c>
    </row>
    <row r="181" spans="1:13" x14ac:dyDescent="0.25">
      <c r="A181" s="57">
        <v>17</v>
      </c>
      <c r="B181" s="57">
        <v>0.49</v>
      </c>
      <c r="D181" s="57" t="s">
        <v>215</v>
      </c>
      <c r="E181" s="57">
        <v>1998</v>
      </c>
    </row>
    <row r="182" spans="1:13" x14ac:dyDescent="0.25">
      <c r="A182" s="57">
        <v>17</v>
      </c>
      <c r="B182" s="57">
        <v>0.78</v>
      </c>
      <c r="D182" s="57" t="s">
        <v>215</v>
      </c>
      <c r="E182" s="57">
        <v>1998</v>
      </c>
    </row>
    <row r="183" spans="1:13" x14ac:dyDescent="0.25">
      <c r="A183" s="57">
        <v>17</v>
      </c>
      <c r="B183" s="57">
        <v>0.46</v>
      </c>
      <c r="D183" s="57" t="s">
        <v>215</v>
      </c>
      <c r="E183" s="57">
        <v>1998</v>
      </c>
    </row>
    <row r="184" spans="1:13" x14ac:dyDescent="0.25">
      <c r="A184" s="57">
        <v>17</v>
      </c>
      <c r="B184" s="57">
        <v>1.02</v>
      </c>
      <c r="D184" s="57" t="s">
        <v>215</v>
      </c>
      <c r="E184" s="57">
        <v>1998</v>
      </c>
    </row>
    <row r="185" spans="1:13" x14ac:dyDescent="0.25">
      <c r="A185" s="57">
        <v>17</v>
      </c>
      <c r="B185" s="57">
        <v>0.78</v>
      </c>
      <c r="D185" s="57" t="s">
        <v>215</v>
      </c>
      <c r="E185" s="57">
        <v>1998</v>
      </c>
    </row>
    <row r="186" spans="1:13" x14ac:dyDescent="0.25">
      <c r="A186" s="57">
        <v>17</v>
      </c>
      <c r="B186" s="57">
        <v>0.89</v>
      </c>
      <c r="D186" s="57" t="s">
        <v>215</v>
      </c>
      <c r="E186" s="57">
        <v>1998</v>
      </c>
    </row>
    <row r="187" spans="1:13" x14ac:dyDescent="0.25">
      <c r="A187" s="57">
        <v>17</v>
      </c>
      <c r="B187" s="57">
        <v>0.87</v>
      </c>
      <c r="D187" s="57" t="s">
        <v>215</v>
      </c>
      <c r="E187" s="57">
        <v>1998</v>
      </c>
    </row>
    <row r="188" spans="1:13" x14ac:dyDescent="0.25">
      <c r="A188" s="57">
        <v>17</v>
      </c>
      <c r="B188" s="57">
        <v>1.9</v>
      </c>
      <c r="D188" s="57" t="s">
        <v>215</v>
      </c>
      <c r="E188" s="57" t="s">
        <v>194</v>
      </c>
      <c r="F188" s="57" t="s">
        <v>193</v>
      </c>
      <c r="G188" s="57">
        <v>1998</v>
      </c>
      <c r="H188" s="57" t="s">
        <v>214</v>
      </c>
      <c r="I188" s="57" t="s">
        <v>213</v>
      </c>
      <c r="J188" s="57" t="s">
        <v>189</v>
      </c>
      <c r="K188" s="57" t="s">
        <v>212</v>
      </c>
      <c r="L188" s="57" t="s">
        <v>188</v>
      </c>
      <c r="M188" s="57" t="s">
        <v>211</v>
      </c>
    </row>
    <row r="189" spans="1:13" x14ac:dyDescent="0.25">
      <c r="A189" s="57">
        <v>17</v>
      </c>
      <c r="B189" s="57">
        <v>0.34</v>
      </c>
      <c r="D189" s="57" t="s">
        <v>215</v>
      </c>
      <c r="E189" s="57" t="s">
        <v>194</v>
      </c>
      <c r="F189" s="57" t="s">
        <v>193</v>
      </c>
      <c r="G189" s="57">
        <v>1998</v>
      </c>
      <c r="H189" s="57" t="s">
        <v>214</v>
      </c>
      <c r="I189" s="57" t="s">
        <v>213</v>
      </c>
      <c r="J189" s="57" t="s">
        <v>189</v>
      </c>
      <c r="K189" s="57" t="s">
        <v>212</v>
      </c>
      <c r="L189" s="57" t="s">
        <v>188</v>
      </c>
      <c r="M189" s="57" t="s">
        <v>211</v>
      </c>
    </row>
    <row r="190" spans="1:13" x14ac:dyDescent="0.25">
      <c r="A190" s="57">
        <v>17</v>
      </c>
      <c r="B190" s="57">
        <v>0.69</v>
      </c>
      <c r="D190" s="57" t="s">
        <v>215</v>
      </c>
      <c r="E190" s="57" t="s">
        <v>194</v>
      </c>
      <c r="F190" s="57" t="s">
        <v>193</v>
      </c>
      <c r="G190" s="57">
        <v>1998</v>
      </c>
      <c r="H190" s="57" t="s">
        <v>214</v>
      </c>
      <c r="I190" s="57" t="s">
        <v>213</v>
      </c>
      <c r="J190" s="57" t="s">
        <v>189</v>
      </c>
      <c r="K190" s="57" t="s">
        <v>212</v>
      </c>
      <c r="L190" s="57" t="s">
        <v>188</v>
      </c>
      <c r="M190" s="57" t="s">
        <v>211</v>
      </c>
    </row>
    <row r="191" spans="1:13" x14ac:dyDescent="0.25">
      <c r="A191" s="57">
        <v>17</v>
      </c>
      <c r="B191" s="57">
        <v>1.8</v>
      </c>
      <c r="D191" s="57" t="s">
        <v>215</v>
      </c>
      <c r="E191" s="57" t="s">
        <v>194</v>
      </c>
      <c r="F191" s="57" t="s">
        <v>193</v>
      </c>
      <c r="G191" s="57">
        <v>1998</v>
      </c>
      <c r="H191" s="57" t="s">
        <v>214</v>
      </c>
      <c r="I191" s="57" t="s">
        <v>213</v>
      </c>
      <c r="J191" s="57" t="s">
        <v>189</v>
      </c>
      <c r="K191" s="57" t="s">
        <v>212</v>
      </c>
      <c r="L191" s="57" t="s">
        <v>188</v>
      </c>
      <c r="M191" s="57" t="s">
        <v>211</v>
      </c>
    </row>
    <row r="192" spans="1:13" x14ac:dyDescent="0.25">
      <c r="A192" s="57">
        <v>17</v>
      </c>
      <c r="B192" s="57">
        <v>0.76</v>
      </c>
      <c r="D192" s="57" t="s">
        <v>215</v>
      </c>
      <c r="E192" s="57" t="s">
        <v>194</v>
      </c>
      <c r="F192" s="57" t="s">
        <v>193</v>
      </c>
      <c r="G192" s="57">
        <v>1998</v>
      </c>
      <c r="H192" s="57" t="s">
        <v>214</v>
      </c>
      <c r="I192" s="57" t="s">
        <v>213</v>
      </c>
      <c r="J192" s="57" t="s">
        <v>189</v>
      </c>
      <c r="K192" s="57" t="s">
        <v>212</v>
      </c>
      <c r="L192" s="57" t="s">
        <v>188</v>
      </c>
      <c r="M192" s="57" t="s">
        <v>211</v>
      </c>
    </row>
    <row r="193" spans="1:13" x14ac:dyDescent="0.25">
      <c r="A193" s="57">
        <v>17</v>
      </c>
      <c r="B193" s="57">
        <v>0.76</v>
      </c>
      <c r="D193" s="57" t="s">
        <v>215</v>
      </c>
      <c r="E193" s="57" t="s">
        <v>194</v>
      </c>
      <c r="F193" s="57" t="s">
        <v>193</v>
      </c>
      <c r="G193" s="57">
        <v>1998</v>
      </c>
      <c r="H193" s="57" t="s">
        <v>214</v>
      </c>
      <c r="I193" s="57" t="s">
        <v>213</v>
      </c>
      <c r="J193" s="57" t="s">
        <v>189</v>
      </c>
      <c r="K193" s="57" t="s">
        <v>212</v>
      </c>
      <c r="L193" s="57" t="s">
        <v>188</v>
      </c>
      <c r="M193" s="57" t="s">
        <v>211</v>
      </c>
    </row>
    <row r="194" spans="1:13" x14ac:dyDescent="0.25">
      <c r="A194" s="57">
        <v>17</v>
      </c>
      <c r="B194" s="57">
        <v>0.86</v>
      </c>
      <c r="D194" s="57" t="s">
        <v>215</v>
      </c>
      <c r="E194" s="57" t="s">
        <v>194</v>
      </c>
      <c r="F194" s="57" t="s">
        <v>193</v>
      </c>
      <c r="G194" s="57">
        <v>1998</v>
      </c>
      <c r="H194" s="57" t="s">
        <v>214</v>
      </c>
      <c r="I194" s="57" t="s">
        <v>213</v>
      </c>
      <c r="J194" s="57" t="s">
        <v>189</v>
      </c>
      <c r="K194" s="57" t="s">
        <v>212</v>
      </c>
      <c r="L194" s="57" t="s">
        <v>188</v>
      </c>
      <c r="M194" s="57" t="s">
        <v>211</v>
      </c>
    </row>
    <row r="195" spans="1:13" x14ac:dyDescent="0.25">
      <c r="A195" s="57">
        <v>17</v>
      </c>
      <c r="B195" s="57">
        <v>0.97</v>
      </c>
      <c r="D195" s="57" t="s">
        <v>215</v>
      </c>
      <c r="E195" s="57" t="s">
        <v>194</v>
      </c>
      <c r="F195" s="57" t="s">
        <v>193</v>
      </c>
      <c r="G195" s="57">
        <v>1998</v>
      </c>
      <c r="H195" s="57" t="s">
        <v>214</v>
      </c>
      <c r="I195" s="57" t="s">
        <v>213</v>
      </c>
      <c r="J195" s="57" t="s">
        <v>189</v>
      </c>
      <c r="K195" s="57" t="s">
        <v>212</v>
      </c>
      <c r="L195" s="57" t="s">
        <v>188</v>
      </c>
      <c r="M195" s="57" t="s">
        <v>211</v>
      </c>
    </row>
    <row r="196" spans="1:13" x14ac:dyDescent="0.25">
      <c r="A196" s="57">
        <v>17</v>
      </c>
      <c r="B196" s="57">
        <v>0.48</v>
      </c>
      <c r="D196" s="57" t="s">
        <v>215</v>
      </c>
      <c r="E196" s="57" t="s">
        <v>194</v>
      </c>
      <c r="F196" s="57" t="s">
        <v>193</v>
      </c>
      <c r="G196" s="57">
        <v>1998</v>
      </c>
      <c r="H196" s="57" t="s">
        <v>214</v>
      </c>
      <c r="I196" s="57" t="s">
        <v>213</v>
      </c>
      <c r="J196" s="57" t="s">
        <v>189</v>
      </c>
      <c r="K196" s="57" t="s">
        <v>212</v>
      </c>
      <c r="L196" s="57" t="s">
        <v>188</v>
      </c>
      <c r="M196" s="57" t="s">
        <v>211</v>
      </c>
    </row>
    <row r="197" spans="1:13" x14ac:dyDescent="0.25">
      <c r="A197" s="57">
        <v>20</v>
      </c>
      <c r="B197" s="57">
        <v>1.89</v>
      </c>
      <c r="D197" s="57" t="s">
        <v>210</v>
      </c>
      <c r="E197" s="57" t="s">
        <v>194</v>
      </c>
      <c r="F197" s="57" t="s">
        <v>193</v>
      </c>
      <c r="G197" s="57">
        <v>1995</v>
      </c>
    </row>
    <row r="198" spans="1:13" x14ac:dyDescent="0.25">
      <c r="A198" s="57">
        <v>15</v>
      </c>
      <c r="B198" s="57">
        <v>0.65</v>
      </c>
      <c r="D198" s="57" t="s">
        <v>208</v>
      </c>
      <c r="E198" s="57" t="s">
        <v>194</v>
      </c>
      <c r="F198" s="57" t="s">
        <v>209</v>
      </c>
      <c r="G198" s="57">
        <v>1998</v>
      </c>
    </row>
    <row r="199" spans="1:13" x14ac:dyDescent="0.25">
      <c r="A199" s="57">
        <v>15</v>
      </c>
      <c r="B199" s="57">
        <v>0.59</v>
      </c>
      <c r="D199" s="57" t="s">
        <v>208</v>
      </c>
      <c r="E199" s="57" t="s">
        <v>194</v>
      </c>
      <c r="F199" s="57" t="s">
        <v>193</v>
      </c>
      <c r="G199" s="57">
        <v>1998</v>
      </c>
    </row>
    <row r="200" spans="1:13" x14ac:dyDescent="0.25">
      <c r="A200" s="57">
        <v>23</v>
      </c>
      <c r="B200" s="57">
        <v>0.9</v>
      </c>
      <c r="D200" s="57" t="s">
        <v>207</v>
      </c>
      <c r="E200" s="57" t="s">
        <v>183</v>
      </c>
      <c r="F200" s="57" t="s">
        <v>206</v>
      </c>
      <c r="G200" s="57">
        <v>2001</v>
      </c>
    </row>
    <row r="201" spans="1:13" x14ac:dyDescent="0.25">
      <c r="A201" s="57">
        <v>15</v>
      </c>
      <c r="B201" s="57">
        <v>0.8</v>
      </c>
      <c r="D201" s="57" t="s">
        <v>179</v>
      </c>
      <c r="E201" s="57" t="s">
        <v>194</v>
      </c>
      <c r="F201" s="57" t="s">
        <v>193</v>
      </c>
      <c r="G201" s="57">
        <v>1998</v>
      </c>
      <c r="H201" s="57" t="s">
        <v>189</v>
      </c>
      <c r="I201" s="57" t="s">
        <v>188</v>
      </c>
      <c r="J201" s="57" t="s">
        <v>187</v>
      </c>
      <c r="K201" s="57" t="s">
        <v>186</v>
      </c>
      <c r="L201" s="57" t="s">
        <v>205</v>
      </c>
    </row>
    <row r="202" spans="1:13" x14ac:dyDescent="0.25">
      <c r="A202" s="57">
        <v>15</v>
      </c>
      <c r="B202" s="57">
        <v>0.72</v>
      </c>
      <c r="D202" s="57" t="s">
        <v>179</v>
      </c>
      <c r="E202" s="57" t="s">
        <v>194</v>
      </c>
      <c r="F202" s="57" t="s">
        <v>193</v>
      </c>
      <c r="G202" s="57">
        <v>1998</v>
      </c>
      <c r="H202" s="57" t="s">
        <v>189</v>
      </c>
      <c r="I202" s="57" t="s">
        <v>188</v>
      </c>
      <c r="J202" s="57" t="s">
        <v>187</v>
      </c>
      <c r="K202" s="57" t="s">
        <v>186</v>
      </c>
      <c r="L202" s="57" t="s">
        <v>204</v>
      </c>
    </row>
    <row r="203" spans="1:13" x14ac:dyDescent="0.25">
      <c r="A203" s="57">
        <v>15</v>
      </c>
      <c r="B203" s="57">
        <v>0.82</v>
      </c>
      <c r="D203" s="57" t="s">
        <v>179</v>
      </c>
      <c r="E203" s="57" t="s">
        <v>194</v>
      </c>
      <c r="F203" s="57" t="s">
        <v>193</v>
      </c>
      <c r="G203" s="57">
        <v>1998</v>
      </c>
      <c r="H203" s="57" t="s">
        <v>189</v>
      </c>
      <c r="I203" s="57" t="s">
        <v>188</v>
      </c>
      <c r="J203" s="57" t="s">
        <v>187</v>
      </c>
      <c r="K203" s="57" t="s">
        <v>186</v>
      </c>
      <c r="L203" s="57" t="s">
        <v>203</v>
      </c>
    </row>
    <row r="204" spans="1:13" x14ac:dyDescent="0.25">
      <c r="A204" s="57">
        <v>15</v>
      </c>
      <c r="B204" s="57">
        <v>0.67</v>
      </c>
      <c r="D204" s="57" t="s">
        <v>179</v>
      </c>
      <c r="E204" s="57" t="s">
        <v>194</v>
      </c>
      <c r="F204" s="57" t="s">
        <v>193</v>
      </c>
      <c r="G204" s="57">
        <v>1998</v>
      </c>
      <c r="H204" s="57" t="s">
        <v>189</v>
      </c>
      <c r="I204" s="57" t="s">
        <v>188</v>
      </c>
      <c r="J204" s="57" t="s">
        <v>187</v>
      </c>
      <c r="K204" s="57" t="s">
        <v>186</v>
      </c>
      <c r="L204" s="57" t="s">
        <v>202</v>
      </c>
    </row>
    <row r="205" spans="1:13" x14ac:dyDescent="0.25">
      <c r="A205" s="57">
        <v>15</v>
      </c>
      <c r="B205" s="57">
        <v>0.62</v>
      </c>
      <c r="D205" s="57" t="s">
        <v>179</v>
      </c>
      <c r="E205" s="57" t="s">
        <v>194</v>
      </c>
      <c r="F205" s="57" t="s">
        <v>193</v>
      </c>
      <c r="G205" s="57">
        <v>1998</v>
      </c>
      <c r="H205" s="57" t="s">
        <v>189</v>
      </c>
      <c r="I205" s="57" t="s">
        <v>188</v>
      </c>
      <c r="J205" s="57" t="s">
        <v>187</v>
      </c>
      <c r="K205" s="57" t="s">
        <v>186</v>
      </c>
      <c r="L205" s="57" t="s">
        <v>201</v>
      </c>
    </row>
    <row r="206" spans="1:13" x14ac:dyDescent="0.25">
      <c r="A206" s="57">
        <v>15</v>
      </c>
      <c r="B206" s="57">
        <v>0.82</v>
      </c>
      <c r="D206" s="57" t="s">
        <v>179</v>
      </c>
      <c r="E206" s="57" t="s">
        <v>194</v>
      </c>
      <c r="F206" s="57" t="s">
        <v>193</v>
      </c>
      <c r="G206" s="57">
        <v>1998</v>
      </c>
      <c r="H206" s="57" t="s">
        <v>189</v>
      </c>
      <c r="I206" s="57" t="s">
        <v>188</v>
      </c>
      <c r="J206" s="57" t="s">
        <v>187</v>
      </c>
      <c r="K206" s="57" t="s">
        <v>186</v>
      </c>
      <c r="L206" s="57" t="s">
        <v>200</v>
      </c>
    </row>
    <row r="207" spans="1:13" x14ac:dyDescent="0.25">
      <c r="A207" s="57">
        <v>20</v>
      </c>
      <c r="B207" s="57">
        <v>1.26</v>
      </c>
      <c r="D207" s="57" t="s">
        <v>198</v>
      </c>
      <c r="E207" s="57" t="s">
        <v>183</v>
      </c>
      <c r="F207" s="57" t="s">
        <v>199</v>
      </c>
      <c r="G207" s="57">
        <v>1995</v>
      </c>
    </row>
    <row r="208" spans="1:13" x14ac:dyDescent="0.25">
      <c r="A208" s="57">
        <v>20</v>
      </c>
      <c r="B208" s="57">
        <v>0.73</v>
      </c>
      <c r="D208" s="57" t="s">
        <v>198</v>
      </c>
      <c r="E208" s="57" t="s">
        <v>194</v>
      </c>
      <c r="F208" s="57" t="s">
        <v>193</v>
      </c>
      <c r="G208" s="57">
        <v>2002</v>
      </c>
      <c r="H208" s="57" t="s">
        <v>197</v>
      </c>
      <c r="I208" s="57" t="s">
        <v>196</v>
      </c>
    </row>
    <row r="209" spans="1:12" x14ac:dyDescent="0.25">
      <c r="A209" s="57">
        <v>24</v>
      </c>
      <c r="B209" s="57">
        <v>0.44</v>
      </c>
      <c r="D209" s="57" t="s">
        <v>195</v>
      </c>
      <c r="E209" s="57" t="s">
        <v>194</v>
      </c>
      <c r="F209" s="57" t="s">
        <v>193</v>
      </c>
      <c r="G209" s="57">
        <v>1985</v>
      </c>
      <c r="H209" s="57" t="s">
        <v>178</v>
      </c>
      <c r="I209" s="57" t="s">
        <v>177</v>
      </c>
      <c r="J209" s="57" t="s">
        <v>192</v>
      </c>
    </row>
    <row r="210" spans="1:12" x14ac:dyDescent="0.25">
      <c r="A210" s="57">
        <v>10.5</v>
      </c>
      <c r="B210" s="57">
        <v>0.75</v>
      </c>
      <c r="D210" s="57" t="s">
        <v>191</v>
      </c>
      <c r="E210" s="57" t="s">
        <v>180</v>
      </c>
      <c r="F210" s="57" t="s">
        <v>190</v>
      </c>
      <c r="G210" s="57">
        <v>1999</v>
      </c>
      <c r="H210" s="57" t="s">
        <v>189</v>
      </c>
      <c r="I210" s="57" t="s">
        <v>188</v>
      </c>
      <c r="J210" s="57" t="s">
        <v>187</v>
      </c>
      <c r="K210" s="57" t="s">
        <v>186</v>
      </c>
      <c r="L210" s="57" t="s">
        <v>185</v>
      </c>
    </row>
    <row r="211" spans="1:12" x14ac:dyDescent="0.25">
      <c r="A211" s="57">
        <v>18.239999999999998</v>
      </c>
      <c r="B211" s="57">
        <v>1.23</v>
      </c>
      <c r="D211" s="57" t="s">
        <v>184</v>
      </c>
      <c r="E211" s="57" t="s">
        <v>183</v>
      </c>
      <c r="F211" s="57" t="s">
        <v>182</v>
      </c>
      <c r="G211" s="57">
        <v>1966</v>
      </c>
    </row>
    <row r="212" spans="1:12" x14ac:dyDescent="0.25">
      <c r="A212" s="57">
        <v>15</v>
      </c>
      <c r="B212" s="57">
        <v>0.7</v>
      </c>
      <c r="D212" s="57" t="s">
        <v>181</v>
      </c>
      <c r="E212" s="57" t="s">
        <v>180</v>
      </c>
      <c r="F212" s="57" t="s">
        <v>179</v>
      </c>
      <c r="G212" s="57">
        <v>1996</v>
      </c>
      <c r="H212" s="57" t="s">
        <v>178</v>
      </c>
      <c r="I212" s="57" t="s">
        <v>177</v>
      </c>
      <c r="J212" s="57" t="s">
        <v>176</v>
      </c>
    </row>
    <row r="213" spans="1:12" x14ac:dyDescent="0.25">
      <c r="A213" s="57">
        <v>15</v>
      </c>
      <c r="B213" s="57">
        <v>0.47</v>
      </c>
      <c r="D213" s="57" t="s">
        <v>181</v>
      </c>
      <c r="E213" s="57" t="s">
        <v>180</v>
      </c>
      <c r="F213" s="57" t="s">
        <v>179</v>
      </c>
      <c r="G213" s="57">
        <v>1996</v>
      </c>
      <c r="H213" s="57" t="s">
        <v>178</v>
      </c>
      <c r="I213" s="57" t="s">
        <v>177</v>
      </c>
      <c r="J213" s="57" t="s">
        <v>176</v>
      </c>
    </row>
    <row r="214" spans="1:12" x14ac:dyDescent="0.25">
      <c r="A214" s="57">
        <v>15.3</v>
      </c>
      <c r="B214" s="57">
        <v>1.2</v>
      </c>
      <c r="D214" s="57" t="s">
        <v>175</v>
      </c>
      <c r="E214" s="57">
        <v>2001</v>
      </c>
    </row>
    <row r="215" spans="1:12" x14ac:dyDescent="0.25">
      <c r="A215" s="67">
        <v>6.5</v>
      </c>
      <c r="B215" s="57">
        <v>0.29271926810469623</v>
      </c>
      <c r="D215" s="57" t="s">
        <v>170</v>
      </c>
      <c r="E215" s="66" t="s">
        <v>174</v>
      </c>
    </row>
    <row r="216" spans="1:12" x14ac:dyDescent="0.25">
      <c r="A216" s="67">
        <v>9.5</v>
      </c>
      <c r="B216" s="57">
        <v>0.40779189234794483</v>
      </c>
      <c r="D216" s="57" t="s">
        <v>170</v>
      </c>
      <c r="E216" s="66" t="s">
        <v>174</v>
      </c>
    </row>
    <row r="217" spans="1:12" x14ac:dyDescent="0.25">
      <c r="A217" s="67">
        <v>12</v>
      </c>
      <c r="B217" s="57">
        <v>0.26538436806588589</v>
      </c>
      <c r="D217" s="57" t="s">
        <v>170</v>
      </c>
      <c r="E217" s="66" t="s">
        <v>174</v>
      </c>
    </row>
    <row r="218" spans="1:12" x14ac:dyDescent="0.25">
      <c r="A218" s="67">
        <v>14.5</v>
      </c>
      <c r="B218" s="57">
        <v>0.43352695824732279</v>
      </c>
      <c r="D218" s="57" t="s">
        <v>170</v>
      </c>
      <c r="E218" s="66" t="s">
        <v>174</v>
      </c>
    </row>
    <row r="219" spans="1:12" x14ac:dyDescent="0.25">
      <c r="A219" s="67">
        <v>17</v>
      </c>
      <c r="B219" s="57">
        <v>0.55363013991653354</v>
      </c>
      <c r="D219" s="57" t="s">
        <v>170</v>
      </c>
      <c r="E219" s="66" t="s">
        <v>174</v>
      </c>
    </row>
    <row r="220" spans="1:12" x14ac:dyDescent="0.25">
      <c r="A220" s="67">
        <v>19</v>
      </c>
      <c r="B220" s="57">
        <v>0.66851827870039915</v>
      </c>
      <c r="D220" s="57" t="s">
        <v>170</v>
      </c>
      <c r="E220" s="66" t="s">
        <v>174</v>
      </c>
    </row>
    <row r="221" spans="1:12" x14ac:dyDescent="0.25">
      <c r="A221" s="67">
        <v>21.5</v>
      </c>
      <c r="B221" s="57">
        <v>0.84467962023493204</v>
      </c>
      <c r="D221" s="57" t="s">
        <v>170</v>
      </c>
      <c r="E221" s="66" t="s">
        <v>174</v>
      </c>
    </row>
    <row r="222" spans="1:12" x14ac:dyDescent="0.25">
      <c r="A222" s="67">
        <v>23.5</v>
      </c>
      <c r="B222" s="57">
        <v>0.8181152226489381</v>
      </c>
      <c r="D222" s="57" t="s">
        <v>170</v>
      </c>
      <c r="E222" s="66" t="s">
        <v>174</v>
      </c>
    </row>
    <row r="223" spans="1:12" x14ac:dyDescent="0.25">
      <c r="A223" s="67">
        <v>25</v>
      </c>
      <c r="B223" s="57">
        <v>0.91049311899163199</v>
      </c>
      <c r="D223" s="57" t="s">
        <v>170</v>
      </c>
      <c r="E223" s="66" t="s">
        <v>174</v>
      </c>
    </row>
    <row r="224" spans="1:12" x14ac:dyDescent="0.25">
      <c r="A224" s="67">
        <v>27.5</v>
      </c>
      <c r="C224" s="57">
        <v>0.89695536792861907</v>
      </c>
      <c r="D224" s="57" t="s">
        <v>170</v>
      </c>
      <c r="E224" s="66" t="s">
        <v>174</v>
      </c>
    </row>
    <row r="225" spans="1:5" x14ac:dyDescent="0.25">
      <c r="A225" s="67">
        <v>29</v>
      </c>
      <c r="C225" s="57">
        <v>0.60017887036541628</v>
      </c>
      <c r="D225" s="57" t="s">
        <v>170</v>
      </c>
      <c r="E225" s="66" t="s">
        <v>174</v>
      </c>
    </row>
    <row r="226" spans="1:5" x14ac:dyDescent="0.25">
      <c r="A226" s="67">
        <v>4</v>
      </c>
      <c r="B226" s="57">
        <v>0.17168705146976854</v>
      </c>
      <c r="D226" s="57" t="s">
        <v>170</v>
      </c>
      <c r="E226" s="66" t="s">
        <v>173</v>
      </c>
    </row>
    <row r="227" spans="1:5" x14ac:dyDescent="0.25">
      <c r="A227" s="67">
        <v>6.5</v>
      </c>
      <c r="B227" s="57">
        <v>0.27705573062984484</v>
      </c>
      <c r="D227" s="57" t="s">
        <v>170</v>
      </c>
      <c r="E227" s="66" t="s">
        <v>173</v>
      </c>
    </row>
    <row r="228" spans="1:5" x14ac:dyDescent="0.25">
      <c r="A228" s="67">
        <v>9.5</v>
      </c>
      <c r="B228" s="57">
        <v>0.47923422600540577</v>
      </c>
      <c r="D228" s="57" t="s">
        <v>170</v>
      </c>
      <c r="E228" s="66" t="s">
        <v>173</v>
      </c>
    </row>
    <row r="229" spans="1:5" x14ac:dyDescent="0.25">
      <c r="A229" s="67">
        <v>12</v>
      </c>
      <c r="B229" s="57">
        <v>0.60022427910881104</v>
      </c>
      <c r="D229" s="57" t="s">
        <v>170</v>
      </c>
      <c r="E229" s="66" t="s">
        <v>173</v>
      </c>
    </row>
    <row r="230" spans="1:5" x14ac:dyDescent="0.25">
      <c r="A230" s="67">
        <v>14.5</v>
      </c>
      <c r="B230" s="57">
        <v>0.68675455222862281</v>
      </c>
      <c r="D230" s="57" t="s">
        <v>170</v>
      </c>
      <c r="E230" s="66" t="s">
        <v>173</v>
      </c>
    </row>
    <row r="231" spans="1:5" x14ac:dyDescent="0.25">
      <c r="A231" s="67">
        <v>17</v>
      </c>
      <c r="B231" s="57">
        <v>0.81197608593376014</v>
      </c>
      <c r="D231" s="57" t="s">
        <v>170</v>
      </c>
      <c r="E231" s="66" t="s">
        <v>173</v>
      </c>
    </row>
    <row r="232" spans="1:5" x14ac:dyDescent="0.25">
      <c r="A232" s="67">
        <v>19</v>
      </c>
      <c r="B232" s="57">
        <v>0.84310009457769597</v>
      </c>
      <c r="D232" s="57" t="s">
        <v>170</v>
      </c>
      <c r="E232" s="66" t="s">
        <v>173</v>
      </c>
    </row>
    <row r="233" spans="1:5" x14ac:dyDescent="0.25">
      <c r="A233" s="67">
        <v>21.5</v>
      </c>
      <c r="B233" s="57">
        <v>0.95729399346270305</v>
      </c>
      <c r="D233" s="57" t="s">
        <v>170</v>
      </c>
      <c r="E233" s="66" t="s">
        <v>173</v>
      </c>
    </row>
    <row r="234" spans="1:5" x14ac:dyDescent="0.25">
      <c r="A234" s="67">
        <v>23.5</v>
      </c>
      <c r="B234" s="57">
        <v>0.91431247808303306</v>
      </c>
      <c r="D234" s="57" t="s">
        <v>170</v>
      </c>
      <c r="E234" s="66" t="s">
        <v>173</v>
      </c>
    </row>
    <row r="235" spans="1:5" x14ac:dyDescent="0.25">
      <c r="A235" s="67">
        <v>25</v>
      </c>
      <c r="B235" s="57">
        <v>0.93750530580604818</v>
      </c>
      <c r="D235" s="57" t="s">
        <v>170</v>
      </c>
      <c r="E235" s="66" t="s">
        <v>173</v>
      </c>
    </row>
    <row r="236" spans="1:5" x14ac:dyDescent="0.25">
      <c r="A236" s="67">
        <v>27.5</v>
      </c>
      <c r="C236" s="57">
        <v>0.53979700617643556</v>
      </c>
      <c r="D236" s="57" t="s">
        <v>170</v>
      </c>
      <c r="E236" s="66" t="s">
        <v>173</v>
      </c>
    </row>
    <row r="237" spans="1:5" x14ac:dyDescent="0.25">
      <c r="A237" s="67">
        <v>29</v>
      </c>
      <c r="C237" s="57">
        <v>0.23691818312218449</v>
      </c>
      <c r="D237" s="57" t="s">
        <v>170</v>
      </c>
      <c r="E237" s="66" t="s">
        <v>173</v>
      </c>
    </row>
    <row r="238" spans="1:5" x14ac:dyDescent="0.25">
      <c r="A238" s="67">
        <v>6.5</v>
      </c>
      <c r="B238" s="57">
        <v>0.23143167095935033</v>
      </c>
      <c r="D238" s="57" t="s">
        <v>170</v>
      </c>
      <c r="E238" s="66" t="s">
        <v>172</v>
      </c>
    </row>
    <row r="239" spans="1:5" x14ac:dyDescent="0.25">
      <c r="A239" s="67">
        <v>9.5</v>
      </c>
      <c r="B239" s="57">
        <v>0.47158660155219317</v>
      </c>
      <c r="D239" s="57" t="s">
        <v>170</v>
      </c>
      <c r="E239" s="66" t="s">
        <v>172</v>
      </c>
    </row>
    <row r="240" spans="1:5" x14ac:dyDescent="0.25">
      <c r="A240" s="67">
        <v>12</v>
      </c>
      <c r="B240" s="57">
        <v>0.56317822816794783</v>
      </c>
      <c r="D240" s="57" t="s">
        <v>170</v>
      </c>
      <c r="E240" s="66" t="s">
        <v>172</v>
      </c>
    </row>
    <row r="241" spans="1:5" x14ac:dyDescent="0.25">
      <c r="A241" s="67">
        <v>14.5</v>
      </c>
      <c r="B241" s="57">
        <v>0.6894586094612366</v>
      </c>
      <c r="D241" s="57" t="s">
        <v>170</v>
      </c>
      <c r="E241" s="66" t="s">
        <v>172</v>
      </c>
    </row>
    <row r="242" spans="1:5" x14ac:dyDescent="0.25">
      <c r="A242" s="67">
        <v>17</v>
      </c>
      <c r="B242" s="57">
        <v>0.81223445610414013</v>
      </c>
      <c r="D242" s="57" t="s">
        <v>170</v>
      </c>
      <c r="E242" s="66" t="s">
        <v>172</v>
      </c>
    </row>
    <row r="243" spans="1:5" x14ac:dyDescent="0.25">
      <c r="A243" s="67">
        <v>19</v>
      </c>
      <c r="B243" s="57">
        <v>0.8430274124514433</v>
      </c>
      <c r="D243" s="57" t="s">
        <v>170</v>
      </c>
      <c r="E243" s="66" t="s">
        <v>172</v>
      </c>
    </row>
    <row r="244" spans="1:5" x14ac:dyDescent="0.25">
      <c r="A244" s="67">
        <v>21.5</v>
      </c>
      <c r="B244" s="57">
        <v>0.94540980254752816</v>
      </c>
      <c r="D244" s="57" t="s">
        <v>170</v>
      </c>
      <c r="E244" s="66" t="s">
        <v>172</v>
      </c>
    </row>
    <row r="245" spans="1:5" x14ac:dyDescent="0.25">
      <c r="A245" s="67">
        <v>23.5</v>
      </c>
      <c r="C245" s="57">
        <v>0.92548670927387555</v>
      </c>
      <c r="D245" s="57" t="s">
        <v>170</v>
      </c>
      <c r="E245" s="66" t="s">
        <v>172</v>
      </c>
    </row>
    <row r="246" spans="1:5" x14ac:dyDescent="0.25">
      <c r="A246" s="67">
        <v>25</v>
      </c>
      <c r="C246" s="57">
        <v>0.85116611913145435</v>
      </c>
      <c r="D246" s="57" t="s">
        <v>170</v>
      </c>
      <c r="E246" s="66" t="s">
        <v>172</v>
      </c>
    </row>
    <row r="247" spans="1:5" x14ac:dyDescent="0.25">
      <c r="A247" s="67">
        <v>27.5</v>
      </c>
      <c r="C247" s="57">
        <v>0.24822523420583559</v>
      </c>
      <c r="D247" s="57" t="s">
        <v>170</v>
      </c>
      <c r="E247" s="66" t="s">
        <v>172</v>
      </c>
    </row>
    <row r="248" spans="1:5" x14ac:dyDescent="0.25">
      <c r="A248" s="67">
        <v>10.5</v>
      </c>
      <c r="B248" s="57">
        <v>0.18413946559466129</v>
      </c>
      <c r="D248" s="57" t="s">
        <v>170</v>
      </c>
      <c r="E248" s="66" t="s">
        <v>171</v>
      </c>
    </row>
    <row r="249" spans="1:5" x14ac:dyDescent="0.25">
      <c r="A249" s="67">
        <v>13</v>
      </c>
      <c r="B249" s="57">
        <v>0.31758706182560453</v>
      </c>
      <c r="D249" s="57" t="s">
        <v>170</v>
      </c>
      <c r="E249" s="66" t="s">
        <v>171</v>
      </c>
    </row>
    <row r="250" spans="1:5" x14ac:dyDescent="0.25">
      <c r="A250" s="67">
        <v>14</v>
      </c>
      <c r="B250" s="57">
        <v>0.20127185393789171</v>
      </c>
      <c r="D250" s="57" t="s">
        <v>170</v>
      </c>
      <c r="E250" s="66" t="s">
        <v>171</v>
      </c>
    </row>
    <row r="251" spans="1:5" x14ac:dyDescent="0.25">
      <c r="A251" s="67">
        <v>15.5</v>
      </c>
      <c r="B251" s="57">
        <v>0.35514273143729763</v>
      </c>
      <c r="D251" s="57" t="s">
        <v>170</v>
      </c>
      <c r="E251" s="66" t="s">
        <v>171</v>
      </c>
    </row>
    <row r="252" spans="1:5" x14ac:dyDescent="0.25">
      <c r="A252" s="67">
        <v>16</v>
      </c>
      <c r="B252" s="57">
        <v>0.4793121213701434</v>
      </c>
      <c r="D252" s="57" t="s">
        <v>170</v>
      </c>
      <c r="E252" s="66" t="s">
        <v>171</v>
      </c>
    </row>
    <row r="253" spans="1:5" x14ac:dyDescent="0.25">
      <c r="A253" s="67">
        <v>18.5</v>
      </c>
      <c r="B253" s="57">
        <v>0.52383883471864723</v>
      </c>
      <c r="D253" s="57" t="s">
        <v>170</v>
      </c>
      <c r="E253" s="66" t="s">
        <v>171</v>
      </c>
    </row>
    <row r="254" spans="1:5" x14ac:dyDescent="0.25">
      <c r="A254" s="67">
        <v>22</v>
      </c>
      <c r="B254" s="57">
        <v>0.65154900419571682</v>
      </c>
      <c r="D254" s="57" t="s">
        <v>170</v>
      </c>
      <c r="E254" s="66" t="s">
        <v>171</v>
      </c>
    </row>
    <row r="255" spans="1:5" x14ac:dyDescent="0.25">
      <c r="A255" s="67">
        <v>24</v>
      </c>
      <c r="B255" s="57">
        <v>0.79416049746678663</v>
      </c>
      <c r="D255" s="57" t="s">
        <v>170</v>
      </c>
      <c r="E255" s="66" t="s">
        <v>171</v>
      </c>
    </row>
    <row r="256" spans="1:5" x14ac:dyDescent="0.25">
      <c r="A256" s="67">
        <v>27</v>
      </c>
      <c r="B256" s="57">
        <v>0.80468173494106965</v>
      </c>
      <c r="D256" s="57" t="s">
        <v>170</v>
      </c>
      <c r="E256" s="66" t="s">
        <v>171</v>
      </c>
    </row>
    <row r="257" spans="1:5" x14ac:dyDescent="0.25">
      <c r="A257" s="67">
        <v>29</v>
      </c>
      <c r="C257" s="57">
        <v>0.69378270665013908</v>
      </c>
      <c r="D257" s="57" t="s">
        <v>170</v>
      </c>
      <c r="E257" s="66" t="s">
        <v>171</v>
      </c>
    </row>
    <row r="258" spans="1:5" x14ac:dyDescent="0.25">
      <c r="A258" s="67">
        <v>8</v>
      </c>
      <c r="B258" s="57">
        <v>0.23571301519521792</v>
      </c>
      <c r="D258" s="57" t="s">
        <v>170</v>
      </c>
      <c r="E258" s="66" t="s">
        <v>169</v>
      </c>
    </row>
    <row r="259" spans="1:5" x14ac:dyDescent="0.25">
      <c r="A259" s="67">
        <v>10.5</v>
      </c>
      <c r="B259" s="57">
        <v>0.22996840600301091</v>
      </c>
      <c r="D259" s="57" t="s">
        <v>170</v>
      </c>
      <c r="E259" s="66" t="s">
        <v>169</v>
      </c>
    </row>
    <row r="260" spans="1:5" x14ac:dyDescent="0.25">
      <c r="A260" s="67">
        <v>11</v>
      </c>
      <c r="B260" s="57">
        <v>0.33925378280782037</v>
      </c>
      <c r="D260" s="57" t="s">
        <v>170</v>
      </c>
      <c r="E260" s="66" t="s">
        <v>169</v>
      </c>
    </row>
    <row r="261" spans="1:5" x14ac:dyDescent="0.25">
      <c r="A261" s="67">
        <v>13</v>
      </c>
      <c r="B261" s="57">
        <v>0.36637002190635776</v>
      </c>
      <c r="D261" s="57" t="s">
        <v>170</v>
      </c>
      <c r="E261" s="66" t="s">
        <v>169</v>
      </c>
    </row>
    <row r="262" spans="1:5" x14ac:dyDescent="0.25">
      <c r="A262" s="67">
        <v>14</v>
      </c>
      <c r="B262" s="57">
        <v>0.37110304100655234</v>
      </c>
      <c r="D262" s="57" t="s">
        <v>170</v>
      </c>
      <c r="E262" s="66" t="s">
        <v>169</v>
      </c>
    </row>
    <row r="263" spans="1:5" x14ac:dyDescent="0.25">
      <c r="A263" s="67">
        <v>16</v>
      </c>
      <c r="B263" s="57">
        <v>0.42377546588558385</v>
      </c>
      <c r="D263" s="57" t="s">
        <v>170</v>
      </c>
      <c r="E263" s="66" t="s">
        <v>169</v>
      </c>
    </row>
    <row r="264" spans="1:5" x14ac:dyDescent="0.25">
      <c r="A264" s="67">
        <v>17</v>
      </c>
      <c r="B264" s="57">
        <v>0.42949482429738922</v>
      </c>
      <c r="D264" s="57" t="s">
        <v>170</v>
      </c>
      <c r="E264" s="66" t="s">
        <v>169</v>
      </c>
    </row>
    <row r="265" spans="1:5" x14ac:dyDescent="0.25">
      <c r="A265" s="67">
        <v>19.5</v>
      </c>
      <c r="B265" s="57">
        <v>0.68277971350763222</v>
      </c>
      <c r="D265" s="57" t="s">
        <v>170</v>
      </c>
      <c r="E265" s="66" t="s">
        <v>169</v>
      </c>
    </row>
    <row r="266" spans="1:5" x14ac:dyDescent="0.25">
      <c r="A266" s="67">
        <v>22</v>
      </c>
      <c r="B266" s="57">
        <v>0.73196539644756853</v>
      </c>
      <c r="D266" s="57" t="s">
        <v>170</v>
      </c>
      <c r="E266" s="66" t="s">
        <v>169</v>
      </c>
    </row>
    <row r="267" spans="1:5" x14ac:dyDescent="0.25">
      <c r="A267" s="67">
        <v>25</v>
      </c>
      <c r="C267" s="57">
        <v>0.62535060280865695</v>
      </c>
      <c r="D267" s="57" t="s">
        <v>170</v>
      </c>
      <c r="E267" s="66" t="s">
        <v>169</v>
      </c>
    </row>
    <row r="268" spans="1:5" x14ac:dyDescent="0.25">
      <c r="A268" s="67">
        <v>27.5</v>
      </c>
      <c r="C268" s="57">
        <v>0.48257988276463631</v>
      </c>
      <c r="D268" s="57" t="s">
        <v>170</v>
      </c>
      <c r="E268" s="66" t="s">
        <v>169</v>
      </c>
    </row>
    <row r="269" spans="1:5" x14ac:dyDescent="0.25">
      <c r="A269" s="67">
        <v>30.5</v>
      </c>
      <c r="C269" s="57">
        <v>0.27458640779744037</v>
      </c>
      <c r="D269" s="57" t="s">
        <v>170</v>
      </c>
      <c r="E269" s="66"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workbookViewId="0">
      <selection activeCell="H39" sqref="H39"/>
    </sheetView>
  </sheetViews>
  <sheetFormatPr defaultRowHeight="15" x14ac:dyDescent="0.25"/>
  <cols>
    <col min="1" max="16384" width="9.140625" style="57"/>
  </cols>
  <sheetData>
    <row r="1" spans="1:8" x14ac:dyDescent="0.25">
      <c r="C1" s="57">
        <f>COUNT(C3:C115)</f>
        <v>113</v>
      </c>
      <c r="G1" s="57" t="s">
        <v>155</v>
      </c>
    </row>
    <row r="2" spans="1:8" x14ac:dyDescent="0.25">
      <c r="A2" s="57" t="s">
        <v>152</v>
      </c>
      <c r="B2" s="57" t="s">
        <v>115</v>
      </c>
      <c r="C2" s="57" t="s">
        <v>151</v>
      </c>
      <c r="D2" s="57" t="s">
        <v>150</v>
      </c>
      <c r="E2" s="57" t="s">
        <v>147</v>
      </c>
      <c r="F2" s="57">
        <v>9.1999999999999998E-2</v>
      </c>
      <c r="G2" s="57">
        <v>1.7000000000000001E-2</v>
      </c>
    </row>
    <row r="3" spans="1:8" x14ac:dyDescent="0.25">
      <c r="A3" s="57" t="s">
        <v>149</v>
      </c>
      <c r="B3" s="58">
        <v>11.524390803692071</v>
      </c>
      <c r="C3" s="58">
        <v>2.2155149692781921E-2</v>
      </c>
      <c r="D3" s="57" t="s">
        <v>148</v>
      </c>
      <c r="E3" s="57" t="s">
        <v>146</v>
      </c>
      <c r="F3" s="57">
        <v>1.393</v>
      </c>
      <c r="G3" s="57">
        <v>0.10100000000000001</v>
      </c>
      <c r="H3" s="64">
        <f>F3^0.1</f>
        <v>1.0337014170873438</v>
      </c>
    </row>
    <row r="4" spans="1:8" x14ac:dyDescent="0.25">
      <c r="B4" s="58">
        <v>14.939031561115124</v>
      </c>
      <c r="C4" s="58">
        <v>0.15731612584380841</v>
      </c>
      <c r="E4" s="57" t="s">
        <v>168</v>
      </c>
      <c r="F4" s="65">
        <f>F2/0.29</f>
        <v>0.31724137931034485</v>
      </c>
    </row>
    <row r="5" spans="1:8" x14ac:dyDescent="0.25">
      <c r="B5" s="58">
        <v>16.219520166608323</v>
      </c>
      <c r="C5" s="58">
        <v>0.18457146066756039</v>
      </c>
      <c r="E5" s="59">
        <v>0</v>
      </c>
      <c r="F5" s="57">
        <f>F$2*F$3^($E5/10)</f>
        <v>9.1999999999999998E-2</v>
      </c>
      <c r="G5" s="58"/>
    </row>
    <row r="6" spans="1:8" x14ac:dyDescent="0.25">
      <c r="B6" s="58">
        <v>17.073178005030179</v>
      </c>
      <c r="C6" s="58">
        <v>0.16703879793708654</v>
      </c>
      <c r="E6" s="57">
        <f>E5+5</f>
        <v>5</v>
      </c>
      <c r="F6" s="57">
        <f>F$2*F$3^(E6/10)</f>
        <v>0.1085833873113194</v>
      </c>
      <c r="G6" s="58"/>
    </row>
    <row r="7" spans="1:8" x14ac:dyDescent="0.25">
      <c r="B7" s="58">
        <v>19.634152993272323</v>
      </c>
      <c r="C7" s="58">
        <v>0.15906941464249152</v>
      </c>
      <c r="E7" s="57">
        <f>E6+5</f>
        <v>10</v>
      </c>
      <c r="F7" s="57">
        <f>F$2*F$3^(E7/10)</f>
        <v>0.12815599999999999</v>
      </c>
      <c r="G7" s="58"/>
    </row>
    <row r="8" spans="1:8" x14ac:dyDescent="0.25">
      <c r="B8" s="59">
        <v>20.914642468589399</v>
      </c>
      <c r="C8" s="59">
        <v>0.23987906353802249</v>
      </c>
      <c r="E8" s="57">
        <f>E7+5</f>
        <v>15</v>
      </c>
      <c r="F8" s="57">
        <f>F$2*F$3^(E8/10)</f>
        <v>0.15125665852466794</v>
      </c>
      <c r="G8" s="58"/>
    </row>
    <row r="9" spans="1:8" x14ac:dyDescent="0.25">
      <c r="B9" s="58">
        <v>21.768300073751114</v>
      </c>
      <c r="C9" s="58">
        <v>0.20449496174329485</v>
      </c>
      <c r="E9" s="57">
        <f>E8+5</f>
        <v>20</v>
      </c>
      <c r="F9" s="57">
        <f>F$2*F$3^(E9/10)</f>
        <v>0.17852130800000002</v>
      </c>
      <c r="G9" s="58"/>
    </row>
    <row r="10" spans="1:8" x14ac:dyDescent="0.25">
      <c r="B10" s="59">
        <v>22.195130350848729</v>
      </c>
      <c r="C10" s="59">
        <v>0.27606010645501655</v>
      </c>
      <c r="E10" s="57">
        <f>E9+5</f>
        <v>25</v>
      </c>
      <c r="F10" s="57">
        <f>F$2*F$3^(E10/10)</f>
        <v>0.21070052532486244</v>
      </c>
      <c r="G10" s="58"/>
    </row>
    <row r="11" spans="1:8" x14ac:dyDescent="0.25">
      <c r="B11" s="58">
        <v>23.475616650678568</v>
      </c>
      <c r="C11" s="58">
        <v>0.20513251656063575</v>
      </c>
      <c r="E11" s="57">
        <v>29.5</v>
      </c>
      <c r="F11" s="57">
        <f>F$2*F$3^(E11/10)</f>
        <v>0.24459277302041435</v>
      </c>
      <c r="G11" s="58"/>
    </row>
    <row r="12" spans="1:8" x14ac:dyDescent="0.25">
      <c r="B12" s="59">
        <v>23.475617411693715</v>
      </c>
      <c r="C12" s="59">
        <v>0.2586868331199213</v>
      </c>
      <c r="E12" s="57">
        <v>32.9</v>
      </c>
      <c r="F12" s="57">
        <f>F$2*F$3^(E12/10)</f>
        <v>0.27377072141518882</v>
      </c>
    </row>
    <row r="13" spans="1:8" x14ac:dyDescent="0.25">
      <c r="B13" s="59">
        <v>23.475617411693715</v>
      </c>
      <c r="C13" s="59">
        <v>0.2586868331199213</v>
      </c>
    </row>
    <row r="14" spans="1:8" x14ac:dyDescent="0.25">
      <c r="B14" s="59">
        <v>23.475617777332502</v>
      </c>
      <c r="C14" s="59">
        <v>0.29438970909163154</v>
      </c>
    </row>
    <row r="15" spans="1:8" x14ac:dyDescent="0.25">
      <c r="B15" s="58">
        <v>25.182933350702054</v>
      </c>
      <c r="C15" s="58">
        <v>0.22362150962501592</v>
      </c>
    </row>
    <row r="16" spans="1:8" x14ac:dyDescent="0.25">
      <c r="B16" s="59">
        <v>25.182933852501026</v>
      </c>
      <c r="C16" s="59">
        <v>0.27717582409857866</v>
      </c>
    </row>
    <row r="17" spans="1:7" x14ac:dyDescent="0.25">
      <c r="B17" s="59">
        <v>26.036591673637048</v>
      </c>
      <c r="C17" s="59">
        <v>0.2417917247122266</v>
      </c>
    </row>
    <row r="18" spans="1:7" x14ac:dyDescent="0.25">
      <c r="B18" s="59">
        <v>26.463420908400149</v>
      </c>
      <c r="C18" s="59">
        <v>0.26872826976868891</v>
      </c>
    </row>
    <row r="19" spans="1:7" x14ac:dyDescent="0.25">
      <c r="B19" s="59">
        <v>26.890249884155207</v>
      </c>
      <c r="C19" s="59">
        <v>0.25996193910219384</v>
      </c>
    </row>
    <row r="20" spans="1:7" x14ac:dyDescent="0.25">
      <c r="B20" s="59">
        <v>27.317078749579753</v>
      </c>
      <c r="C20" s="59">
        <v>0.23334417047760084</v>
      </c>
    </row>
    <row r="21" spans="1:7" x14ac:dyDescent="0.25">
      <c r="B21" s="59">
        <v>27.743907922187709</v>
      </c>
      <c r="C21" s="59">
        <v>0.26028071543089809</v>
      </c>
    </row>
    <row r="22" spans="1:7" x14ac:dyDescent="0.25">
      <c r="B22" s="59">
        <v>28.170736850852141</v>
      </c>
      <c r="C22" s="59">
        <v>0.24258866591123468</v>
      </c>
    </row>
    <row r="23" spans="1:7" x14ac:dyDescent="0.25">
      <c r="B23" s="59">
        <v>29.0243950199085</v>
      </c>
      <c r="C23" s="59">
        <v>0.30538747256897697</v>
      </c>
    </row>
    <row r="24" spans="1:7" x14ac:dyDescent="0.25">
      <c r="B24" s="59">
        <v>29.451223934512473</v>
      </c>
      <c r="C24" s="59">
        <v>0.27876970516739741</v>
      </c>
    </row>
    <row r="25" spans="1:7" x14ac:dyDescent="0.25">
      <c r="B25" s="59">
        <v>30.731710617222795</v>
      </c>
      <c r="C25" s="59">
        <v>0.18106496221870316</v>
      </c>
    </row>
    <row r="26" spans="1:7" x14ac:dyDescent="0.25">
      <c r="B26" s="59">
        <v>32.439024897100545</v>
      </c>
      <c r="C26" s="59">
        <v>1.211384221446804E-2</v>
      </c>
    </row>
    <row r="27" spans="1:7" x14ac:dyDescent="0.25">
      <c r="A27" s="57" t="s">
        <v>145</v>
      </c>
      <c r="B27" s="58">
        <v>9.6987951807451598</v>
      </c>
      <c r="C27" s="58">
        <v>3.5386634907317795E-3</v>
      </c>
      <c r="G27" s="61"/>
    </row>
    <row r="28" spans="1:7" x14ac:dyDescent="0.25">
      <c r="B28" s="58">
        <v>11.385544305204192</v>
      </c>
      <c r="C28" s="58">
        <v>3.9230988214397841E-2</v>
      </c>
    </row>
    <row r="29" spans="1:7" x14ac:dyDescent="0.25">
      <c r="B29" s="58">
        <v>13.493982022901115</v>
      </c>
      <c r="C29" s="58">
        <v>0.11892329821895797</v>
      </c>
    </row>
    <row r="30" spans="1:7" x14ac:dyDescent="0.25">
      <c r="B30" s="58">
        <v>15.602416685370526</v>
      </c>
      <c r="C30" s="58">
        <v>0.14600022675091257</v>
      </c>
    </row>
    <row r="31" spans="1:7" x14ac:dyDescent="0.25">
      <c r="B31" s="58">
        <v>23.192777861701579</v>
      </c>
      <c r="C31" s="58">
        <v>0.18384639044846465</v>
      </c>
    </row>
    <row r="32" spans="1:7" x14ac:dyDescent="0.25">
      <c r="B32" s="58">
        <v>23.192778026885936</v>
      </c>
      <c r="C32" s="58">
        <v>0.19261561600500238</v>
      </c>
    </row>
    <row r="33" spans="1:8" x14ac:dyDescent="0.25">
      <c r="B33" s="58">
        <v>23.192778462714408</v>
      </c>
      <c r="C33" s="58">
        <v>0.2189232921616345</v>
      </c>
    </row>
    <row r="34" spans="1:8" x14ac:dyDescent="0.25">
      <c r="B34" s="58">
        <v>23.19277882229559</v>
      </c>
      <c r="C34" s="58">
        <v>0.24523096754325022</v>
      </c>
    </row>
    <row r="35" spans="1:8" x14ac:dyDescent="0.25">
      <c r="B35" s="59">
        <v>23.192778927821859</v>
      </c>
      <c r="C35" s="59">
        <v>0.25400019249814559</v>
      </c>
    </row>
    <row r="36" spans="1:8" x14ac:dyDescent="0.25">
      <c r="B36" s="59">
        <v>23.192779026993612</v>
      </c>
      <c r="C36" s="59">
        <v>0.26276941736731757</v>
      </c>
    </row>
    <row r="37" spans="1:8" x14ac:dyDescent="0.25">
      <c r="B37" s="59">
        <v>23.192779290609739</v>
      </c>
      <c r="C37" s="59">
        <v>0.2890770914662289</v>
      </c>
    </row>
    <row r="38" spans="1:8" x14ac:dyDescent="0.25">
      <c r="B38" s="59">
        <v>24.879525673437747</v>
      </c>
      <c r="C38" s="59">
        <v>0.33353859820994575</v>
      </c>
    </row>
    <row r="39" spans="1:8" x14ac:dyDescent="0.25">
      <c r="B39" s="59">
        <v>26.144584682313273</v>
      </c>
      <c r="C39" s="59">
        <v>0.24630789331005584</v>
      </c>
      <c r="H39" s="57">
        <f>C39</f>
        <v>0.24630789331005584</v>
      </c>
    </row>
    <row r="40" spans="1:8" x14ac:dyDescent="0.25">
      <c r="B40" s="59">
        <v>29.096388930850786</v>
      </c>
      <c r="C40" s="59">
        <v>9.8307992352161908E-2</v>
      </c>
      <c r="H40" s="57">
        <f>C40</f>
        <v>9.8307992352161908E-2</v>
      </c>
    </row>
    <row r="41" spans="1:8" x14ac:dyDescent="0.25">
      <c r="B41" s="59">
        <v>29.096389848272146</v>
      </c>
      <c r="C41" s="59">
        <v>0.17723102023843162</v>
      </c>
      <c r="H41" s="57">
        <f>C41</f>
        <v>0.17723102023843162</v>
      </c>
    </row>
    <row r="42" spans="1:8" x14ac:dyDescent="0.25">
      <c r="B42" s="59">
        <v>30.783134733704184</v>
      </c>
      <c r="C42" s="59">
        <v>6.3846477845009159E-2</v>
      </c>
      <c r="H42" s="57">
        <f>C42</f>
        <v>6.3846477845009159E-2</v>
      </c>
    </row>
    <row r="43" spans="1:8" x14ac:dyDescent="0.25">
      <c r="B43" s="59">
        <v>32.048192771086939</v>
      </c>
      <c r="C43" s="59">
        <v>1.1692664367461898E-2</v>
      </c>
      <c r="H43" s="57">
        <f>C43</f>
        <v>1.1692664367461898E-2</v>
      </c>
    </row>
    <row r="44" spans="1:8" x14ac:dyDescent="0.25">
      <c r="A44" s="57" t="s">
        <v>144</v>
      </c>
      <c r="B44" s="58">
        <v>8.0120481927948397</v>
      </c>
      <c r="C44" s="58">
        <v>2.9232525330500753E-3</v>
      </c>
      <c r="G44" s="61"/>
    </row>
    <row r="45" spans="1:8" x14ac:dyDescent="0.25">
      <c r="B45" s="58">
        <v>8.8554248378228895</v>
      </c>
      <c r="C45" s="58">
        <v>5.5846336481882142E-2</v>
      </c>
    </row>
    <row r="46" spans="1:8" x14ac:dyDescent="0.25">
      <c r="B46" s="58">
        <v>12.650606459280873</v>
      </c>
      <c r="C46" s="58">
        <v>7.4769456277550037E-2</v>
      </c>
    </row>
    <row r="47" spans="1:8" x14ac:dyDescent="0.25">
      <c r="B47" s="58">
        <v>16.024101987095083</v>
      </c>
      <c r="C47" s="58">
        <v>0.11107716549578604</v>
      </c>
    </row>
    <row r="48" spans="1:8" x14ac:dyDescent="0.25">
      <c r="B48" s="58">
        <v>18.975908666383315</v>
      </c>
      <c r="C48" s="58">
        <v>0.10338487795147427</v>
      </c>
    </row>
    <row r="49" spans="1:8" x14ac:dyDescent="0.25">
      <c r="B49" s="58">
        <v>28.253014306972435</v>
      </c>
      <c r="C49" s="58">
        <v>5.4154168809316637E-2</v>
      </c>
      <c r="H49" s="57">
        <f>C49</f>
        <v>5.4154168809316637E-2</v>
      </c>
    </row>
    <row r="50" spans="1:8" x14ac:dyDescent="0.25">
      <c r="B50" s="58">
        <v>31.20481979724218</v>
      </c>
      <c r="C50" s="58">
        <v>2.0154195822995068E-2</v>
      </c>
      <c r="H50" s="57">
        <f>C50</f>
        <v>2.0154195822995068E-2</v>
      </c>
    </row>
    <row r="51" spans="1:8" x14ac:dyDescent="0.25">
      <c r="B51" s="58">
        <v>32.469879518074521</v>
      </c>
      <c r="C51" s="58">
        <v>1.1846511586605111E-2</v>
      </c>
      <c r="H51" s="57">
        <f>C51</f>
        <v>1.1846511586605111E-2</v>
      </c>
    </row>
    <row r="52" spans="1:8" x14ac:dyDescent="0.25">
      <c r="A52" s="57" t="s">
        <v>143</v>
      </c>
      <c r="B52" s="58">
        <v>4.2168674699066102</v>
      </c>
      <c r="C52" s="58">
        <v>8.7720331351854273E-3</v>
      </c>
      <c r="G52" s="61"/>
    </row>
    <row r="53" spans="1:8" x14ac:dyDescent="0.25">
      <c r="B53" s="58">
        <v>5.9036166134330372</v>
      </c>
      <c r="C53" s="58">
        <v>4.3859784819100515E-2</v>
      </c>
    </row>
    <row r="54" spans="1:8" x14ac:dyDescent="0.25">
      <c r="B54" s="58">
        <v>9.2771110857601862</v>
      </c>
      <c r="C54" s="58">
        <v>5.2631768700663759E-2</v>
      </c>
    </row>
    <row r="55" spans="1:8" x14ac:dyDescent="0.25">
      <c r="B55" s="58">
        <v>12.650606459280873</v>
      </c>
      <c r="C55" s="58">
        <v>7.8947593580294143E-2</v>
      </c>
    </row>
    <row r="56" spans="1:8" x14ac:dyDescent="0.25">
      <c r="B56" s="58">
        <v>16.024101202663608</v>
      </c>
      <c r="C56" s="58">
        <v>9.6491476199844883E-2</v>
      </c>
    </row>
    <row r="57" spans="1:8" x14ac:dyDescent="0.25">
      <c r="B57" s="58">
        <v>19.397595385185475</v>
      </c>
      <c r="C57" s="58">
        <v>0.10526342220347977</v>
      </c>
    </row>
    <row r="58" spans="1:8" x14ac:dyDescent="0.25">
      <c r="B58" s="58">
        <v>22.771084337360161</v>
      </c>
      <c r="C58" s="58">
        <v>8.7722517546536868E-3</v>
      </c>
      <c r="H58" s="57">
        <f>C58</f>
        <v>8.7722517546536868E-3</v>
      </c>
    </row>
    <row r="59" spans="1:8" x14ac:dyDescent="0.25">
      <c r="A59" s="57" t="s">
        <v>142</v>
      </c>
      <c r="B59" s="58">
        <v>11.810595433186649</v>
      </c>
      <c r="C59" s="58">
        <v>-4.1536196990941132E-3</v>
      </c>
      <c r="G59" s="61"/>
    </row>
    <row r="60" spans="1:8" x14ac:dyDescent="0.25">
      <c r="B60" s="58">
        <v>13.867929165948325</v>
      </c>
      <c r="C60" s="58">
        <v>8.2769463610736338E-2</v>
      </c>
    </row>
    <row r="61" spans="1:8" x14ac:dyDescent="0.25">
      <c r="B61" s="58">
        <v>15.564590098228987</v>
      </c>
      <c r="C61" s="58">
        <v>6.461563689819301E-2</v>
      </c>
    </row>
    <row r="62" spans="1:8" x14ac:dyDescent="0.25">
      <c r="B62" s="58">
        <v>19.237310220229354</v>
      </c>
      <c r="C62" s="58">
        <v>0.2736924820971347</v>
      </c>
    </row>
    <row r="63" spans="1:8" x14ac:dyDescent="0.25">
      <c r="B63" s="58">
        <v>19.64877621418999</v>
      </c>
      <c r="C63" s="58">
        <v>0.2910770867188916</v>
      </c>
    </row>
    <row r="64" spans="1:8" x14ac:dyDescent="0.25">
      <c r="B64" s="58">
        <v>19.669094992377396</v>
      </c>
      <c r="C64" s="58">
        <v>0.25600018622468884</v>
      </c>
    </row>
    <row r="65" spans="2:3" x14ac:dyDescent="0.25">
      <c r="B65" s="58">
        <v>20.908572612966971</v>
      </c>
      <c r="C65" s="58">
        <v>0.29938477472603975</v>
      </c>
    </row>
    <row r="66" spans="2:3" x14ac:dyDescent="0.25">
      <c r="B66" s="58">
        <v>22.188687879441581</v>
      </c>
      <c r="C66" s="58">
        <v>0.27261556362625339</v>
      </c>
    </row>
    <row r="67" spans="2:3" x14ac:dyDescent="0.25">
      <c r="B67" s="58">
        <v>22.981140998141598</v>
      </c>
      <c r="C67" s="58">
        <v>0.36000011576700047</v>
      </c>
    </row>
    <row r="68" spans="2:3" x14ac:dyDescent="0.25">
      <c r="B68" s="58">
        <v>22.991300542017736</v>
      </c>
      <c r="C68" s="58">
        <v>0.34246166771917663</v>
      </c>
    </row>
    <row r="69" spans="2:3" x14ac:dyDescent="0.25">
      <c r="B69" s="58">
        <v>23.001460074696602</v>
      </c>
      <c r="C69" s="58">
        <v>0.32492321937881746</v>
      </c>
    </row>
    <row r="70" spans="2:3" x14ac:dyDescent="0.25">
      <c r="B70" s="59">
        <v>23.026858846165293</v>
      </c>
      <c r="C70" s="59">
        <v>0.28107709713215068</v>
      </c>
    </row>
    <row r="71" spans="2:3" x14ac:dyDescent="0.25">
      <c r="B71" s="58">
        <v>23.387526953952083</v>
      </c>
      <c r="C71" s="58">
        <v>0.38615394138442577</v>
      </c>
    </row>
    <row r="72" spans="2:3" x14ac:dyDescent="0.25">
      <c r="B72" s="59">
        <v>23.468803145704065</v>
      </c>
      <c r="C72" s="59">
        <v>0.24584635229643223</v>
      </c>
    </row>
    <row r="73" spans="2:3" x14ac:dyDescent="0.25">
      <c r="B73" s="59">
        <v>24.703200628582103</v>
      </c>
      <c r="C73" s="59">
        <v>0.29800016327456669</v>
      </c>
    </row>
    <row r="74" spans="2:3" x14ac:dyDescent="0.25">
      <c r="B74" s="59">
        <v>24.723519687236895</v>
      </c>
      <c r="C74" s="59">
        <v>0.26292326518961573</v>
      </c>
    </row>
    <row r="75" spans="2:3" x14ac:dyDescent="0.25">
      <c r="B75" s="59">
        <v>26.303345191181393</v>
      </c>
      <c r="C75" s="59">
        <v>0.44646158447162326</v>
      </c>
    </row>
    <row r="76" spans="2:3" x14ac:dyDescent="0.25">
      <c r="B76" s="59">
        <v>26.35414324047569</v>
      </c>
      <c r="C76" s="59">
        <v>0.35876934836974766</v>
      </c>
    </row>
    <row r="77" spans="2:3" x14ac:dyDescent="0.25">
      <c r="B77" s="59">
        <v>26.364302837841784</v>
      </c>
      <c r="C77" s="59">
        <v>0.34123090059656236</v>
      </c>
    </row>
    <row r="78" spans="2:3" x14ac:dyDescent="0.25">
      <c r="B78" s="59">
        <v>26.831646230638299</v>
      </c>
      <c r="C78" s="59">
        <v>0.26215403677816351</v>
      </c>
    </row>
    <row r="79" spans="2:3" x14ac:dyDescent="0.25">
      <c r="B79" s="59">
        <v>27.649497814340172</v>
      </c>
      <c r="C79" s="59">
        <v>0.30569246679476936</v>
      </c>
    </row>
    <row r="80" spans="2:3" x14ac:dyDescent="0.25">
      <c r="B80" s="59">
        <v>28.386072249821417</v>
      </c>
      <c r="C80" s="59">
        <v>0.48953847143239543</v>
      </c>
    </row>
    <row r="81" spans="1:8" x14ac:dyDescent="0.25">
      <c r="B81" s="59">
        <v>28.411471329552771</v>
      </c>
      <c r="C81" s="59">
        <v>0.44569235444457539</v>
      </c>
    </row>
    <row r="82" spans="1:8" x14ac:dyDescent="0.25">
      <c r="B82" s="59">
        <v>28.447030028094044</v>
      </c>
      <c r="C82" s="59">
        <v>0.38430778975878288</v>
      </c>
    </row>
    <row r="83" spans="1:8" x14ac:dyDescent="0.25">
      <c r="B83" s="59">
        <v>28.919453365278077</v>
      </c>
      <c r="C83" s="59">
        <v>0.29646170509754982</v>
      </c>
    </row>
    <row r="84" spans="1:8" x14ac:dyDescent="0.25">
      <c r="B84" s="59">
        <v>28.929612978174543</v>
      </c>
      <c r="C84" s="59">
        <v>0.27892325670678464</v>
      </c>
    </row>
    <row r="85" spans="1:8" x14ac:dyDescent="0.25">
      <c r="B85" s="59">
        <v>28.939772586188202</v>
      </c>
      <c r="C85" s="59">
        <v>0.26138480806679709</v>
      </c>
    </row>
    <row r="86" spans="1:8" x14ac:dyDescent="0.25">
      <c r="B86" s="59">
        <v>29.300440103126945</v>
      </c>
      <c r="C86" s="59">
        <v>0.36646165046199475</v>
      </c>
    </row>
    <row r="87" spans="1:8" x14ac:dyDescent="0.25">
      <c r="B87" s="59">
        <v>29.305519917458462</v>
      </c>
      <c r="C87" s="59">
        <v>0.35769242673053236</v>
      </c>
    </row>
    <row r="88" spans="1:8" x14ac:dyDescent="0.25">
      <c r="B88" s="59">
        <v>30.631353352062693</v>
      </c>
      <c r="C88" s="59">
        <v>0.25200020060543277</v>
      </c>
      <c r="H88" s="57">
        <f>C88</f>
        <v>0.25200020060543277</v>
      </c>
    </row>
    <row r="89" spans="1:8" x14ac:dyDescent="0.25">
      <c r="B89" s="59">
        <v>32.876633893268043</v>
      </c>
      <c r="C89" s="59">
        <v>1.4461894809401339E-2</v>
      </c>
      <c r="H89" s="57">
        <f>C89</f>
        <v>1.4461894809401339E-2</v>
      </c>
    </row>
    <row r="90" spans="1:8" x14ac:dyDescent="0.25">
      <c r="A90" s="57" t="s">
        <v>141</v>
      </c>
      <c r="B90" s="58">
        <v>12.228915662670644</v>
      </c>
      <c r="C90" s="58">
        <v>1.2927423246742937E-2</v>
      </c>
      <c r="G90" s="61"/>
    </row>
    <row r="91" spans="1:8" x14ac:dyDescent="0.25">
      <c r="B91" s="58">
        <v>13.493977519408833</v>
      </c>
      <c r="C91" s="58">
        <v>3.9227580411712974E-2</v>
      </c>
    </row>
    <row r="92" spans="1:8" x14ac:dyDescent="0.25">
      <c r="B92" s="58">
        <v>15.602410726642894</v>
      </c>
      <c r="C92" s="58">
        <v>3.1352416716329295E-2</v>
      </c>
    </row>
    <row r="93" spans="1:8" x14ac:dyDescent="0.25">
      <c r="B93" s="58">
        <v>21.084344663058765</v>
      </c>
      <c r="C93" s="58">
        <v>0.18841033193945678</v>
      </c>
    </row>
    <row r="94" spans="1:8" x14ac:dyDescent="0.25">
      <c r="B94" s="58">
        <v>23.192778927821859</v>
      </c>
      <c r="C94" s="58">
        <v>0.25809825762123029</v>
      </c>
    </row>
    <row r="95" spans="1:8" x14ac:dyDescent="0.25">
      <c r="B95" s="58">
        <v>23.614465586685018</v>
      </c>
      <c r="C95" s="58">
        <v>0.26686496838012652</v>
      </c>
    </row>
    <row r="96" spans="1:8" x14ac:dyDescent="0.25">
      <c r="B96" s="58">
        <v>24.879524689192181</v>
      </c>
      <c r="C96" s="58">
        <v>0.21560200244204428</v>
      </c>
    </row>
    <row r="97" spans="1:8" x14ac:dyDescent="0.25">
      <c r="B97" s="58">
        <v>26.566271516571302</v>
      </c>
      <c r="C97" s="58">
        <v>0.31099569662445392</v>
      </c>
    </row>
    <row r="98" spans="1:8" x14ac:dyDescent="0.25">
      <c r="B98" s="59">
        <v>26.987957854485309</v>
      </c>
      <c r="C98" s="59">
        <v>0.27667179944539422</v>
      </c>
    </row>
    <row r="99" spans="1:8" x14ac:dyDescent="0.25">
      <c r="B99" s="59">
        <v>27.831330630546795</v>
      </c>
      <c r="C99" s="59">
        <v>0.2338783683043518</v>
      </c>
    </row>
    <row r="100" spans="1:8" x14ac:dyDescent="0.25">
      <c r="B100" s="59">
        <v>29.096390224146415</v>
      </c>
      <c r="C100" s="59">
        <v>0.27741474226336332</v>
      </c>
    </row>
    <row r="101" spans="1:8" x14ac:dyDescent="0.25">
      <c r="B101" s="59">
        <v>29.096390100630551</v>
      </c>
      <c r="C101" s="59">
        <v>0.23432413439513944</v>
      </c>
    </row>
    <row r="102" spans="1:8" x14ac:dyDescent="0.25">
      <c r="B102" s="59">
        <v>30.361448959158995</v>
      </c>
      <c r="C102" s="59">
        <v>0.12273431361667954</v>
      </c>
      <c r="H102" s="57">
        <f>C102</f>
        <v>0.12273431361667954</v>
      </c>
    </row>
    <row r="103" spans="1:8" x14ac:dyDescent="0.25">
      <c r="B103" s="59">
        <v>32.469880408162908</v>
      </c>
      <c r="C103" s="59">
        <v>3.7296032904536536E-2</v>
      </c>
      <c r="H103" s="57">
        <f>C103</f>
        <v>3.7296032904536536E-2</v>
      </c>
    </row>
    <row r="104" spans="1:8" x14ac:dyDescent="0.25">
      <c r="A104" s="57" t="s">
        <v>140</v>
      </c>
      <c r="B104" s="58">
        <v>6.3253012048445179</v>
      </c>
      <c r="C104" s="58">
        <v>1.4001908883136999E-7</v>
      </c>
      <c r="G104" s="58"/>
    </row>
    <row r="105" spans="1:8" x14ac:dyDescent="0.25">
      <c r="B105" s="58">
        <v>10.120488198270722</v>
      </c>
      <c r="C105" s="58">
        <v>0.11607161595751476</v>
      </c>
    </row>
    <row r="106" spans="1:8" x14ac:dyDescent="0.25">
      <c r="B106" s="58">
        <v>13.072295679857966</v>
      </c>
      <c r="C106" s="58">
        <v>0.12500021525047098</v>
      </c>
    </row>
    <row r="107" spans="1:8" x14ac:dyDescent="0.25">
      <c r="B107" s="58">
        <v>14.337355844604911</v>
      </c>
      <c r="C107" s="58">
        <v>0.12500022541242212</v>
      </c>
    </row>
    <row r="108" spans="1:8" x14ac:dyDescent="0.25">
      <c r="B108" s="58">
        <v>16.02410538829902</v>
      </c>
      <c r="C108" s="58">
        <v>0.20535734640544601</v>
      </c>
    </row>
    <row r="109" spans="1:8" x14ac:dyDescent="0.25">
      <c r="B109" s="58">
        <v>17.289166046928742</v>
      </c>
      <c r="C109" s="58">
        <v>0.23214305164351193</v>
      </c>
    </row>
    <row r="110" spans="1:8" x14ac:dyDescent="0.25">
      <c r="B110" s="58">
        <v>21.927719422026708</v>
      </c>
      <c r="C110" s="58">
        <v>0.26785732476385099</v>
      </c>
    </row>
    <row r="111" spans="1:8" x14ac:dyDescent="0.25">
      <c r="B111" s="58">
        <v>25.301211615953495</v>
      </c>
      <c r="C111" s="58">
        <v>0.24107163251829206</v>
      </c>
    </row>
    <row r="112" spans="1:8" x14ac:dyDescent="0.25">
      <c r="B112" s="59">
        <v>28.253012048198713</v>
      </c>
      <c r="C112" s="59">
        <v>3.5080661042741212E-7</v>
      </c>
      <c r="H112" s="57">
        <f>C112</f>
        <v>3.5080661042741212E-7</v>
      </c>
    </row>
    <row r="113" spans="1:8" x14ac:dyDescent="0.25">
      <c r="A113" s="57" t="s">
        <v>139</v>
      </c>
      <c r="B113" s="58">
        <v>4.5921672541726446</v>
      </c>
      <c r="C113" s="58">
        <v>8.7719399119504424E-2</v>
      </c>
    </row>
    <row r="114" spans="1:8" x14ac:dyDescent="0.25">
      <c r="B114" s="58">
        <v>7.985488985602716</v>
      </c>
      <c r="C114" s="58">
        <v>5.2631743251986919E-2</v>
      </c>
    </row>
    <row r="115" spans="1:8" x14ac:dyDescent="0.25">
      <c r="B115" s="58">
        <v>12.232220970765072</v>
      </c>
      <c r="C115" s="58">
        <v>2.3127985359220122E-7</v>
      </c>
      <c r="H115" s="57">
        <f>C115</f>
        <v>2.3127985359220122E-7</v>
      </c>
    </row>
    <row r="116" spans="1:8" x14ac:dyDescent="0.25">
      <c r="B116" s="58"/>
      <c r="C116" s="58"/>
      <c r="G116" s="60"/>
    </row>
    <row r="117" spans="1:8" x14ac:dyDescent="0.25">
      <c r="B117" s="58"/>
      <c r="C117" s="58"/>
    </row>
    <row r="118" spans="1:8" x14ac:dyDescent="0.25">
      <c r="B118" s="58"/>
      <c r="C118" s="58"/>
    </row>
    <row r="119" spans="1:8" x14ac:dyDescent="0.25">
      <c r="B119" s="58"/>
      <c r="C119" s="58"/>
    </row>
    <row r="120" spans="1:8" x14ac:dyDescent="0.25">
      <c r="B120" s="58"/>
      <c r="C120" s="58"/>
    </row>
    <row r="121" spans="1:8" x14ac:dyDescent="0.25">
      <c r="B121" s="59"/>
      <c r="C121" s="59"/>
    </row>
    <row r="122" spans="1:8" x14ac:dyDescent="0.25">
      <c r="B122" s="59"/>
      <c r="C122" s="59"/>
    </row>
    <row r="123" spans="1:8" x14ac:dyDescent="0.25">
      <c r="B123" s="59"/>
      <c r="C123" s="59"/>
    </row>
    <row r="124" spans="1:8" x14ac:dyDescent="0.25">
      <c r="B124" s="59"/>
      <c r="C124" s="59"/>
    </row>
    <row r="125" spans="1:8" x14ac:dyDescent="0.25">
      <c r="B125" s="59"/>
      <c r="C125" s="59"/>
    </row>
    <row r="126" spans="1:8" x14ac:dyDescent="0.25">
      <c r="B126" s="59"/>
      <c r="C126" s="59"/>
    </row>
    <row r="127" spans="1:8" x14ac:dyDescent="0.25">
      <c r="B127" s="59"/>
      <c r="C127" s="59"/>
    </row>
    <row r="128" spans="1:8" x14ac:dyDescent="0.25">
      <c r="B128" s="59"/>
      <c r="C128" s="59"/>
    </row>
    <row r="129" spans="2:3" x14ac:dyDescent="0.25">
      <c r="B129" s="59"/>
      <c r="C129" s="59"/>
    </row>
    <row r="130" spans="2:3" x14ac:dyDescent="0.25">
      <c r="B130" s="59"/>
      <c r="C130" s="59"/>
    </row>
    <row r="131" spans="2:3" x14ac:dyDescent="0.25">
      <c r="B131" s="59"/>
      <c r="C131" s="59"/>
    </row>
    <row r="132" spans="2:3" x14ac:dyDescent="0.25">
      <c r="B132" s="59"/>
      <c r="C132" s="59"/>
    </row>
    <row r="133" spans="2:3" x14ac:dyDescent="0.25">
      <c r="B133" s="59"/>
      <c r="C133" s="59"/>
    </row>
    <row r="134" spans="2:3" x14ac:dyDescent="0.25">
      <c r="B134" s="59"/>
      <c r="C134" s="59"/>
    </row>
    <row r="135" spans="2:3" x14ac:dyDescent="0.25">
      <c r="B135" s="59"/>
      <c r="C135" s="59"/>
    </row>
    <row r="136" spans="2:3" x14ac:dyDescent="0.25">
      <c r="B136" s="59"/>
      <c r="C136" s="59"/>
    </row>
    <row r="137" spans="2:3" x14ac:dyDescent="0.25">
      <c r="B137" s="59"/>
      <c r="C137" s="59"/>
    </row>
    <row r="138" spans="2:3" x14ac:dyDescent="0.25">
      <c r="B138" s="59"/>
      <c r="C138" s="59"/>
    </row>
    <row r="139" spans="2:3" x14ac:dyDescent="0.25">
      <c r="B139" s="59"/>
      <c r="C139" s="59"/>
    </row>
    <row r="140" spans="2:3" x14ac:dyDescent="0.25">
      <c r="B140" s="58"/>
      <c r="C140" s="58"/>
    </row>
    <row r="141" spans="2:3" x14ac:dyDescent="0.25">
      <c r="B141" s="58"/>
      <c r="C141" s="58"/>
    </row>
    <row r="142" spans="2:3" x14ac:dyDescent="0.25">
      <c r="B142" s="58"/>
      <c r="C142" s="58"/>
    </row>
    <row r="143" spans="2:3" x14ac:dyDescent="0.25">
      <c r="B143" s="58"/>
      <c r="C143" s="5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F2" sqref="F2"/>
    </sheetView>
  </sheetViews>
  <sheetFormatPr defaultRowHeight="15" x14ac:dyDescent="0.25"/>
  <cols>
    <col min="1" max="16384" width="9.140625" style="57"/>
  </cols>
  <sheetData>
    <row r="1" spans="1:9" x14ac:dyDescent="0.25">
      <c r="A1" s="57" t="s">
        <v>164</v>
      </c>
      <c r="B1" s="57">
        <f>COUNT(C3:C25)</f>
        <v>21</v>
      </c>
      <c r="C1" s="57" t="s">
        <v>163</v>
      </c>
      <c r="E1" s="57" t="s">
        <v>162</v>
      </c>
      <c r="G1" s="57">
        <v>1</v>
      </c>
      <c r="H1" s="57" t="s">
        <v>161</v>
      </c>
      <c r="I1" s="57">
        <v>1</v>
      </c>
    </row>
    <row r="2" spans="1:9" x14ac:dyDescent="0.25">
      <c r="A2" s="57" t="s">
        <v>160</v>
      </c>
      <c r="B2" s="57" t="s">
        <v>115</v>
      </c>
      <c r="C2" s="57" t="s">
        <v>159</v>
      </c>
      <c r="D2" s="57" t="s">
        <v>158</v>
      </c>
      <c r="E2" s="57" t="s">
        <v>157</v>
      </c>
      <c r="F2" s="57">
        <f>SUM(F5:F25)</f>
        <v>0.31019789876260501</v>
      </c>
      <c r="G2" s="57" t="s">
        <v>156</v>
      </c>
      <c r="H2" s="57" t="s">
        <v>166</v>
      </c>
      <c r="I2" s="57" t="s">
        <v>167</v>
      </c>
    </row>
    <row r="3" spans="1:9" x14ac:dyDescent="0.25">
      <c r="A3" s="57">
        <v>300</v>
      </c>
      <c r="B3" s="57">
        <v>20</v>
      </c>
      <c r="D3" s="57">
        <f>0.0003889*A3^1.48</f>
        <v>1.8029239176510599</v>
      </c>
      <c r="G3" s="57" t="s">
        <v>154</v>
      </c>
      <c r="H3" s="57">
        <v>1.8461189964107401E-2</v>
      </c>
      <c r="I3" s="57">
        <v>5.0000000000000001E-3</v>
      </c>
    </row>
    <row r="4" spans="1:9" x14ac:dyDescent="0.25">
      <c r="A4" s="57">
        <v>250</v>
      </c>
      <c r="B4" s="57">
        <v>28</v>
      </c>
      <c r="D4" s="57">
        <f>0.0003889*A4^1.48</f>
        <v>1.376541014850498</v>
      </c>
      <c r="G4" s="57" t="s">
        <v>153</v>
      </c>
      <c r="H4" s="57">
        <f>H5^10</f>
        <v>2.3608560587124914</v>
      </c>
      <c r="I4" s="57">
        <f>I5^10</f>
        <v>2.3608560587124914</v>
      </c>
    </row>
    <row r="5" spans="1:9" x14ac:dyDescent="0.25">
      <c r="A5" s="57">
        <v>400</v>
      </c>
      <c r="B5" s="57">
        <v>25</v>
      </c>
      <c r="C5" s="57">
        <v>3</v>
      </c>
      <c r="D5" s="57">
        <f>0.0003889*A5^1.48</f>
        <v>2.7598579552547076</v>
      </c>
      <c r="E5" s="57">
        <f>C5*I$1*0.000000001/(D5*G$1/12*0.000001)*24</f>
        <v>0.31305959002526329</v>
      </c>
      <c r="F5" s="57">
        <f>((E5-H$3*H$5^B5))^2</f>
        <v>2.4012294738874979E-2</v>
      </c>
      <c r="G5" s="57" t="s">
        <v>165</v>
      </c>
      <c r="H5" s="57">
        <f>I5</f>
        <v>1.0896999999999999</v>
      </c>
      <c r="I5" s="57">
        <v>1.0896999999999999</v>
      </c>
    </row>
    <row r="6" spans="1:9" x14ac:dyDescent="0.25">
      <c r="A6" s="57">
        <v>554</v>
      </c>
      <c r="B6" s="57">
        <v>21</v>
      </c>
      <c r="C6" s="57">
        <v>5.17</v>
      </c>
      <c r="D6" s="57">
        <f>0.0003889*A6^1.48</f>
        <v>4.4692268058609335</v>
      </c>
      <c r="E6" s="57">
        <f>C6*I$1*0.000000001/(D6*G$1/12*0.000001)*24</f>
        <v>0.333158298891294</v>
      </c>
      <c r="F6" s="57">
        <f>((E6-H$3*H$5^B6))^2</f>
        <v>4.8855353544905389E-2</v>
      </c>
    </row>
    <row r="7" spans="1:9" x14ac:dyDescent="0.25">
      <c r="A7" s="57">
        <v>554</v>
      </c>
      <c r="B7" s="57">
        <v>21</v>
      </c>
      <c r="C7" s="57">
        <v>5.94</v>
      </c>
      <c r="D7" s="57">
        <f>0.0003889*A7^1.48</f>
        <v>4.4692268058609335</v>
      </c>
      <c r="E7" s="57">
        <f>C7*I$1*0.000000001/(D7*G$1/12*0.000001)*24</f>
        <v>0.38277762000276327</v>
      </c>
      <c r="F7" s="57">
        <f>((E7-H$3*H$5^B7))^2</f>
        <v>7.3252392950953205E-2</v>
      </c>
    </row>
    <row r="8" spans="1:9" x14ac:dyDescent="0.25">
      <c r="A8" s="57">
        <v>463</v>
      </c>
      <c r="B8" s="57">
        <v>21</v>
      </c>
      <c r="C8" s="57">
        <v>4.6900000000000004</v>
      </c>
      <c r="D8" s="57">
        <f>0.0003889*A8^1.48</f>
        <v>3.4268714225804007</v>
      </c>
      <c r="E8" s="57">
        <f>C8*I$1*0.000000001/(D8*G$1/12*0.000001)*24</f>
        <v>0.39415543609246984</v>
      </c>
      <c r="F8" s="57">
        <f>((E8-H$3*H$5^B8))^2</f>
        <v>7.954070029579427E-2</v>
      </c>
    </row>
    <row r="9" spans="1:9" x14ac:dyDescent="0.25">
      <c r="A9" s="57">
        <v>473</v>
      </c>
      <c r="B9" s="57">
        <v>21</v>
      </c>
      <c r="C9" s="57">
        <v>1.71</v>
      </c>
      <c r="D9" s="57">
        <f>0.0003889*A9^1.48</f>
        <v>3.5369785939361367</v>
      </c>
      <c r="E9" s="57">
        <f>C9*I$1*0.000000001/(D9*G$1/12*0.000001)*24</f>
        <v>0.13923748389213245</v>
      </c>
      <c r="F9" s="57">
        <f>((E9-H$3*H$5^B9))^2</f>
        <v>7.3504192895300011E-4</v>
      </c>
    </row>
    <row r="10" spans="1:9" x14ac:dyDescent="0.25">
      <c r="A10" s="57">
        <v>297</v>
      </c>
      <c r="B10" s="57">
        <v>21</v>
      </c>
      <c r="C10" s="57">
        <v>1.72</v>
      </c>
      <c r="D10" s="57">
        <f>0.0003889*A10^1.48</f>
        <v>1.776304794953746</v>
      </c>
      <c r="E10" s="57">
        <f>C10*I$1*0.000000001/(D10*G$1/12*0.000001)*24</f>
        <v>0.27887105940785289</v>
      </c>
      <c r="F10" s="57">
        <f>((E10-H$3*H$5^B10))^2</f>
        <v>2.7803972466270737E-2</v>
      </c>
    </row>
    <row r="11" spans="1:9" x14ac:dyDescent="0.25">
      <c r="A11" s="57">
        <v>521</v>
      </c>
      <c r="B11" s="57">
        <v>29.3</v>
      </c>
      <c r="C11" s="57">
        <v>1.91</v>
      </c>
      <c r="D11" s="57">
        <f>0.0003889*A11^1.48</f>
        <v>4.0809171098908452</v>
      </c>
      <c r="E11" s="57">
        <f>C11*I$1*0.000000001/(D11*G$1/12*0.000001)*24</f>
        <v>0.13479323034196924</v>
      </c>
      <c r="F11" s="57">
        <f>((E11-H$3*H$5^B11))^2</f>
        <v>8.82710748769454E-3</v>
      </c>
    </row>
    <row r="12" spans="1:9" x14ac:dyDescent="0.25">
      <c r="A12" s="57">
        <v>521</v>
      </c>
      <c r="B12" s="57">
        <v>24.3</v>
      </c>
      <c r="C12" s="57">
        <v>1.08</v>
      </c>
      <c r="D12" s="57">
        <f>0.0003889*A12^1.48</f>
        <v>4.0809171098908452</v>
      </c>
      <c r="E12" s="57">
        <f>C12*I$1*0.000000001/(D12*G$1/12*0.000001)*24</f>
        <v>7.62181616593334E-2</v>
      </c>
      <c r="F12" s="57">
        <f>((E12-H$3*H$5^B12))^2</f>
        <v>5.2788579271360603E-3</v>
      </c>
      <c r="G12" s="57">
        <v>0</v>
      </c>
      <c r="H12" s="63">
        <f>H$3*H$4^($G12/10)</f>
        <v>1.8461189964107401E-2</v>
      </c>
      <c r="I12" s="62">
        <f>I$3*I$4^($G12/10)</f>
        <v>5.0000000000000001E-3</v>
      </c>
    </row>
    <row r="13" spans="1:9" x14ac:dyDescent="0.25">
      <c r="A13" s="57">
        <v>521</v>
      </c>
      <c r="B13" s="57">
        <v>19.899999999999999</v>
      </c>
      <c r="C13" s="57">
        <v>0.6</v>
      </c>
      <c r="D13" s="57">
        <f>0.0003889*A13^1.48</f>
        <v>4.0809171098908452</v>
      </c>
      <c r="E13" s="57">
        <f>C13*I$1*0.000000001/(D13*G$1/12*0.000001)*24</f>
        <v>4.2343423144074105E-2</v>
      </c>
      <c r="F13" s="57">
        <f>((E13-H$3*H$5^B13))^2</f>
        <v>3.560808662667688E-3</v>
      </c>
      <c r="G13" s="57">
        <f>G12+5</f>
        <v>5</v>
      </c>
      <c r="H13" s="63">
        <f>H$3*H$4^($G13/10)</f>
        <v>2.836576141143447E-2</v>
      </c>
      <c r="I13" s="62">
        <f>I$3*I$4^($G13/10)</f>
        <v>7.6825387384517807E-3</v>
      </c>
    </row>
    <row r="14" spans="1:9" x14ac:dyDescent="0.25">
      <c r="A14" s="57">
        <v>521</v>
      </c>
      <c r="B14" s="57">
        <v>15.3</v>
      </c>
      <c r="C14" s="57">
        <v>0.35</v>
      </c>
      <c r="D14" s="57">
        <f>0.0003889*A14^1.48</f>
        <v>4.0809171098908452</v>
      </c>
      <c r="E14" s="57">
        <f>C14*I$1*0.000000001/(D14*G$1/12*0.000001)*24</f>
        <v>2.470033016737656E-2</v>
      </c>
      <c r="F14" s="57">
        <f>((E14-H$3*H$5^B14))^2</f>
        <v>1.9373536859006396E-3</v>
      </c>
      <c r="G14" s="57">
        <f>G13+5</f>
        <v>10</v>
      </c>
      <c r="H14" s="63">
        <f>H$3*H$4^($G14/10)</f>
        <v>4.3584212177805198E-2</v>
      </c>
      <c r="I14" s="62">
        <f>I$3*I$4^($G14/10)</f>
        <v>1.1804280293562458E-2</v>
      </c>
    </row>
    <row r="15" spans="1:9" x14ac:dyDescent="0.25">
      <c r="A15" s="57">
        <v>189</v>
      </c>
      <c r="B15" s="57">
        <v>24.1</v>
      </c>
      <c r="C15" s="57">
        <v>0.43</v>
      </c>
      <c r="D15" s="57">
        <f>0.0003889*A15^1.48</f>
        <v>0.90991623376642661</v>
      </c>
      <c r="E15" s="57">
        <f>C15*I$1*0.000000001/(D15*G$1/12*0.000001)*24</f>
        <v>0.13610044024315038</v>
      </c>
      <c r="F15" s="57">
        <f>((E15-H$3*H$5^B15))^2</f>
        <v>1.0480826833270537E-4</v>
      </c>
      <c r="G15" s="57">
        <f>G14+5</f>
        <v>15</v>
      </c>
      <c r="H15" s="63">
        <f>H$3*H$4^($G15/10)</f>
        <v>6.6967479688178067E-2</v>
      </c>
      <c r="I15" s="62">
        <f>I$3*I$4^($G15/10)</f>
        <v>1.8137368126967309E-2</v>
      </c>
    </row>
    <row r="16" spans="1:9" x14ac:dyDescent="0.25">
      <c r="A16" s="57">
        <v>189</v>
      </c>
      <c r="B16" s="57">
        <v>17.3</v>
      </c>
      <c r="C16" s="57">
        <v>0.15</v>
      </c>
      <c r="D16" s="57">
        <f>0.0003889*A16^1.48</f>
        <v>0.90991623376642661</v>
      </c>
      <c r="E16" s="57">
        <f>C16*I$1*0.000000001/(D16*G$1/12*0.000001)*24</f>
        <v>4.7476897759238502E-2</v>
      </c>
      <c r="F16" s="57">
        <f>((E16-H$3*H$5^B16))^2</f>
        <v>1.1641268868010984E-3</v>
      </c>
      <c r="G16" s="57">
        <f>G15+5</f>
        <v>20</v>
      </c>
      <c r="H16" s="63">
        <f>H$3*H$4^($G16/10)</f>
        <v>0.10289605138418216</v>
      </c>
      <c r="I16" s="62">
        <f>I$3*I$4^($G16/10)</f>
        <v>2.7868206649797393E-2</v>
      </c>
    </row>
    <row r="17" spans="1:9" x14ac:dyDescent="0.25">
      <c r="A17" s="57">
        <v>189</v>
      </c>
      <c r="B17" s="57">
        <v>21.6</v>
      </c>
      <c r="C17" s="57">
        <v>0.19</v>
      </c>
      <c r="D17" s="57">
        <f>0.0003889*A17^1.48</f>
        <v>0.90991623376642661</v>
      </c>
      <c r="E17" s="57">
        <f>C17*I$1*0.000000001/(D17*G$1/12*0.000001)*24</f>
        <v>6.0137403828368782E-2</v>
      </c>
      <c r="F17" s="57">
        <f>((E17-H$3*H$5^B17))^2</f>
        <v>3.3546194003479645E-3</v>
      </c>
      <c r="G17" s="57">
        <f>G16+5</f>
        <v>25</v>
      </c>
      <c r="H17" s="63">
        <f>H$3*H$4^($G17/10)</f>
        <v>0.15810058015854087</v>
      </c>
      <c r="I17" s="62">
        <f>I$3*I$4^($G17/10)</f>
        <v>4.2819715431649599E-2</v>
      </c>
    </row>
    <row r="18" spans="1:9" x14ac:dyDescent="0.25">
      <c r="A18" s="57">
        <v>241</v>
      </c>
      <c r="B18" s="57">
        <v>29.6</v>
      </c>
      <c r="C18" s="57">
        <v>0.62</v>
      </c>
      <c r="D18" s="57">
        <f>0.0003889*A18^1.48</f>
        <v>1.3038365946010055</v>
      </c>
      <c r="E18" s="57">
        <f>C18*I$1*0.000000001/(D18*G$1/12*0.000001)*24</f>
        <v>0.13694967662312174</v>
      </c>
      <c r="F18" s="57">
        <f>((E18-H$3*H$5^B18))^2</f>
        <v>9.5585437919537067E-3</v>
      </c>
      <c r="G18" s="57">
        <f>G17+5</f>
        <v>30</v>
      </c>
      <c r="H18" s="63">
        <f>H$3*H$4^($G18/10)</f>
        <v>0.24292276632793827</v>
      </c>
      <c r="I18" s="62">
        <f>I$3*I$4^($G18/10)</f>
        <v>6.5792824514625925E-2</v>
      </c>
    </row>
    <row r="19" spans="1:9" x14ac:dyDescent="0.25">
      <c r="A19" s="57">
        <v>241</v>
      </c>
      <c r="B19" s="57">
        <v>24.1</v>
      </c>
      <c r="C19" s="57">
        <v>0.33</v>
      </c>
      <c r="D19" s="57">
        <f>0.0003889*A19^1.48</f>
        <v>1.3038365946010055</v>
      </c>
      <c r="E19" s="57">
        <f>C19*I$1*0.000000001/(D19*G$1/12*0.000001)*24</f>
        <v>7.2892569815532549E-2</v>
      </c>
      <c r="F19" s="57">
        <f>((E19-H$3*H$5^B19))^2</f>
        <v>5.3942357960613582E-3</v>
      </c>
    </row>
    <row r="20" spans="1:9" x14ac:dyDescent="0.25">
      <c r="A20" s="57">
        <v>249</v>
      </c>
      <c r="B20" s="57">
        <v>19.399999999999999</v>
      </c>
      <c r="C20" s="57">
        <v>0.19</v>
      </c>
      <c r="D20" s="57">
        <f>0.0003889*A20^1.48</f>
        <v>1.368399720632796</v>
      </c>
      <c r="E20" s="57">
        <f>C20*I$1*0.000000001/(D20*G$1/12*0.000001)*24</f>
        <v>3.9988315676281756E-2</v>
      </c>
      <c r="F20" s="57">
        <f>((E20-H$3*H$5^B20))^2</f>
        <v>3.3337549261046266E-3</v>
      </c>
    </row>
    <row r="21" spans="1:9" x14ac:dyDescent="0.25">
      <c r="A21" s="57">
        <v>249</v>
      </c>
      <c r="B21" s="57">
        <v>24.2</v>
      </c>
      <c r="C21" s="57">
        <v>0.47</v>
      </c>
      <c r="D21" s="57">
        <f>0.0003889*A21^1.48</f>
        <v>1.368399720632796</v>
      </c>
      <c r="E21" s="57">
        <f>C21*I$1*0.000000001/(D21*G$1/12*0.000001)*24</f>
        <v>9.8918465093960128E-2</v>
      </c>
      <c r="F21" s="57">
        <f>((E21-H$3*H$5^B21))^2</f>
        <v>2.3699429783164789E-3</v>
      </c>
    </row>
    <row r="22" spans="1:9" x14ac:dyDescent="0.25">
      <c r="A22" s="57">
        <v>249</v>
      </c>
      <c r="B22" s="57">
        <v>29.5</v>
      </c>
      <c r="C22" s="57">
        <v>0.67</v>
      </c>
      <c r="D22" s="57">
        <f>0.0003889*A22^1.48</f>
        <v>1.368399720632796</v>
      </c>
      <c r="E22" s="57">
        <f>C22*I$1*0.000000001/(D22*G$1/12*0.000001)*24</f>
        <v>0.14101142896373042</v>
      </c>
      <c r="F22" s="57">
        <f>((E22-H$3*H$5^B22))^2</f>
        <v>8.4085981025721866E-3</v>
      </c>
    </row>
    <row r="23" spans="1:9" x14ac:dyDescent="0.25">
      <c r="A23" s="57">
        <v>347</v>
      </c>
      <c r="B23" s="57">
        <v>24.3</v>
      </c>
      <c r="C23" s="57">
        <v>0.82</v>
      </c>
      <c r="D23" s="57">
        <f>0.0003889*A23^1.48</f>
        <v>2.2362768389134531</v>
      </c>
      <c r="E23" s="57">
        <f>C23*I$1*0.000000001/(D23*G$1/12*0.000001)*24</f>
        <v>0.10560409869233534</v>
      </c>
      <c r="F23" s="57">
        <f>((E23-H$3*H$5^B23))^2</f>
        <v>1.8722766660036084E-3</v>
      </c>
    </row>
    <row r="24" spans="1:9" x14ac:dyDescent="0.25">
      <c r="A24" s="57">
        <v>347</v>
      </c>
      <c r="B24" s="57">
        <v>27.8</v>
      </c>
      <c r="C24" s="57">
        <v>1.34</v>
      </c>
      <c r="D24" s="57">
        <f>0.0003889*A24^1.48</f>
        <v>2.2362768389134531</v>
      </c>
      <c r="E24" s="57">
        <f>C24*I$1*0.000000001/(D24*G$1/12*0.000001)*24</f>
        <v>0.17257255152162118</v>
      </c>
      <c r="F24" s="57">
        <f>((E24-H$3*H$5^B24))^2</f>
        <v>8.1330962330331696E-4</v>
      </c>
    </row>
    <row r="25" spans="1:9" x14ac:dyDescent="0.25">
      <c r="A25" s="57">
        <v>347</v>
      </c>
      <c r="B25" s="57">
        <v>18.7</v>
      </c>
      <c r="C25" s="57">
        <v>0.68</v>
      </c>
      <c r="D25" s="57">
        <f>0.0003889*A25^1.48</f>
        <v>2.2362768389134531</v>
      </c>
      <c r="E25" s="57">
        <f>C25*I$1*0.000000001/(D25*G$1/12*0.000001)*24</f>
        <v>8.757413062291225E-2</v>
      </c>
      <c r="F25" s="57">
        <f>((E25-H$3*H$5^B25))^2</f>
        <v>1.9798633657490959E-5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Plots</vt:lpstr>
      <vt:lpstr>Pteropods</vt:lpstr>
      <vt:lpstr>coccolithophore growth</vt:lpstr>
      <vt:lpstr>Foraminifer growth</vt:lpstr>
      <vt:lpstr>Foraminifer respiration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c:creator>
  <cp:lastModifiedBy>Erik Buitenhuis (TYN - Staff)</cp:lastModifiedBy>
  <cp:revision>0</cp:revision>
  <dcterms:created xsi:type="dcterms:W3CDTF">2012-05-18T13:47:12Z</dcterms:created>
  <dcterms:modified xsi:type="dcterms:W3CDTF">2019-01-07T18:40:08Z</dcterms:modified>
</cp:coreProperties>
</file>